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LOTAIP 2023\Matrices 2023\NOVIEMBRE\"/>
    </mc:Choice>
  </mc:AlternateContent>
  <bookViews>
    <workbookView xWindow="0" yWindow="0" windowWidth="20490" windowHeight="6660"/>
  </bookViews>
  <sheets>
    <sheet name="Conjunto de datos" sheetId="2" r:id="rId1"/>
  </sheets>
  <definedNames>
    <definedName name="_xlnm._FilterDatabase" localSheetId="0" hidden="1">'Conjunto de datos'!$A$1:$Z$103</definedName>
  </definedName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E103" i="2" l="1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F10" i="2"/>
  <c r="M103" i="2" l="1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D96" i="2"/>
  <c r="D91" i="2"/>
  <c r="D88" i="2"/>
  <c r="N82" i="2"/>
  <c r="D81" i="2"/>
  <c r="D78" i="2" s="1"/>
  <c r="K79" i="2"/>
  <c r="N75" i="2"/>
  <c r="K74" i="2"/>
  <c r="D72" i="2"/>
  <c r="D69" i="2" s="1"/>
  <c r="K71" i="2"/>
  <c r="K68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  <c r="N66" i="2"/>
  <c r="N65" i="2"/>
  <c r="N64" i="2"/>
  <c r="N63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2" i="2"/>
  <c r="L2" i="2"/>
  <c r="K2" i="2"/>
  <c r="D67" i="2" l="1"/>
  <c r="N68" i="2"/>
  <c r="D87" i="2"/>
  <c r="L82" i="2"/>
  <c r="L75" i="2"/>
  <c r="N79" i="2"/>
  <c r="L68" i="2"/>
  <c r="L71" i="2"/>
  <c r="L74" i="2"/>
  <c r="L79" i="2"/>
  <c r="K76" i="2"/>
  <c r="N76" i="2"/>
  <c r="K80" i="2"/>
  <c r="N80" i="2"/>
  <c r="K83" i="2"/>
  <c r="N83" i="2"/>
  <c r="L76" i="2"/>
  <c r="L83" i="2"/>
  <c r="K70" i="2"/>
  <c r="N70" i="2"/>
  <c r="K73" i="2"/>
  <c r="N73" i="2"/>
  <c r="K77" i="2"/>
  <c r="N77" i="2"/>
  <c r="L73" i="2"/>
  <c r="L80" i="2"/>
  <c r="L77" i="2"/>
  <c r="L70" i="2"/>
  <c r="N71" i="2"/>
  <c r="N74" i="2"/>
  <c r="K75" i="2"/>
  <c r="K82" i="2"/>
  <c r="K81" i="2" l="1"/>
  <c r="N81" i="2"/>
  <c r="L81" i="2"/>
  <c r="K72" i="2"/>
  <c r="N72" i="2"/>
  <c r="L72" i="2"/>
  <c r="K69" i="2" l="1"/>
  <c r="N69" i="2"/>
  <c r="L69" i="2"/>
  <c r="K78" i="2"/>
  <c r="N78" i="2"/>
  <c r="L78" i="2"/>
  <c r="K67" i="2" l="1"/>
  <c r="N67" i="2"/>
  <c r="L67" i="2"/>
  <c r="D66" i="2" l="1"/>
  <c r="D46" i="2"/>
  <c r="D44" i="2"/>
  <c r="N97" i="2" l="1"/>
  <c r="N85" i="2"/>
  <c r="K103" i="2"/>
  <c r="L86" i="2"/>
  <c r="N88" i="2"/>
  <c r="K100" i="2"/>
  <c r="N100" i="2"/>
  <c r="L100" i="2"/>
  <c r="K93" i="2"/>
  <c r="N93" i="2"/>
  <c r="L93" i="2"/>
  <c r="L97" i="2"/>
  <c r="K86" i="2"/>
  <c r="N90" i="2"/>
  <c r="L90" i="2"/>
  <c r="K90" i="2"/>
  <c r="K94" i="2"/>
  <c r="N94" i="2"/>
  <c r="L94" i="2"/>
  <c r="K98" i="2"/>
  <c r="N98" i="2"/>
  <c r="L98" i="2"/>
  <c r="N102" i="2"/>
  <c r="K102" i="2"/>
  <c r="L102" i="2"/>
  <c r="K84" i="2"/>
  <c r="L84" i="2"/>
  <c r="N84" i="2"/>
  <c r="L92" i="2"/>
  <c r="N92" i="2"/>
  <c r="K92" i="2"/>
  <c r="L89" i="2"/>
  <c r="N89" i="2"/>
  <c r="K88" i="2"/>
  <c r="K89" i="2"/>
  <c r="N101" i="2"/>
  <c r="K101" i="2"/>
  <c r="L101" i="2"/>
  <c r="N91" i="2"/>
  <c r="K91" i="2"/>
  <c r="L91" i="2"/>
  <c r="K95" i="2"/>
  <c r="L95" i="2"/>
  <c r="N95" i="2"/>
  <c r="N99" i="2"/>
  <c r="K99" i="2"/>
  <c r="L99" i="2"/>
  <c r="L103" i="2"/>
  <c r="N103" i="2" l="1"/>
  <c r="K97" i="2"/>
  <c r="K85" i="2"/>
  <c r="L88" i="2"/>
  <c r="L85" i="2"/>
  <c r="K96" i="2" l="1"/>
  <c r="N96" i="2"/>
  <c r="L96" i="2"/>
  <c r="L87" i="2" l="1"/>
  <c r="N87" i="2"/>
  <c r="K87" i="2"/>
</calcChain>
</file>

<file path=xl/sharedStrings.xml><?xml version="1.0" encoding="utf-8"?>
<sst xmlns="http://schemas.openxmlformats.org/spreadsheetml/2006/main" count="253" uniqueCount="149">
  <si>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</si>
  <si>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</si>
  <si>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</si>
  <si>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</si>
  <si>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</si>
  <si>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</si>
  <si>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</si>
  <si>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</si>
  <si>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</si>
  <si>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</si>
  <si>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</si>
  <si>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</si>
  <si>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</si>
  <si>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</si>
  <si>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</si>
  <si>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</si>
  <si>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DECIMOTERCER SUELDO</t>
  </si>
  <si>
    <t>DECIMOCUARTO SUELDO</t>
  </si>
  <si>
    <t>ENCARGOS Y SUBROGACIONES</t>
  </si>
  <si>
    <t>DIETAS</t>
  </si>
  <si>
    <t>HORAS EXTRAORDINARIAS Y SUPLEMENTARIAS</t>
  </si>
  <si>
    <t>SERVICIOS OCASIONALES POR CONTRATO</t>
  </si>
  <si>
    <t>SERVICIOS PROFESIONALES POR CONTRATO</t>
  </si>
  <si>
    <t>APORTE PATRONAL</t>
  </si>
  <si>
    <t>FONDOS DE RESERVA</t>
  </si>
  <si>
    <t>COMPENSACION POR DESAHUCIO</t>
  </si>
  <si>
    <t>VACACIONES NO GOZADAS CESACION DE FUNCIONES</t>
  </si>
  <si>
    <t>JUBILACION PATRONAL</t>
  </si>
  <si>
    <t>AGUA POTABLE</t>
  </si>
  <si>
    <t>TELECOMUNICACIONES</t>
  </si>
  <si>
    <t>TRANSPORTE DE PERSONAL</t>
  </si>
  <si>
    <t>SERVICIO DE SEGURIDAD Y VIGILANCIA</t>
  </si>
  <si>
    <t>SERVICIO DE ASEO</t>
  </si>
  <si>
    <t>SERVICIO TÉCNICO ESPECIALIZADO</t>
  </si>
  <si>
    <t>OTROS SERVICIOS GENERALES</t>
  </si>
  <si>
    <t>PASAJES AL INTERIOR</t>
  </si>
  <si>
    <t>PASAJES AL EXTERIOR</t>
  </si>
  <si>
    <t>VIÁTICOS Y SUBSISTENCIAS EN EL INTERIOR</t>
  </si>
  <si>
    <t>VIÁTICOS Y SUSBSISTENCIAS EN EL EXTERIOR</t>
  </si>
  <si>
    <t>INSTALACION, MANT. Y REPARAC. EDIFICIOS, LOCALES Y RESIDENCIAS</t>
  </si>
  <si>
    <t>INSTALACIÓN, MANTENIMIENTO Y REPARACIÓN DE MOBILIARIOS</t>
  </si>
  <si>
    <t>INSTALACION, MANT. Y REPARAC. VEHICULOS</t>
  </si>
  <si>
    <t>ARRENDAMIENTO EDIFICIOS, LOCALES Y RESIDENCIAS</t>
  </si>
  <si>
    <t>CONSULTORÍA, ASESORÍA E INVESTIGACIÓN ESPECIALIZADA</t>
  </si>
  <si>
    <t>SERVICIO DE AUDITORÍA</t>
  </si>
  <si>
    <t>ARRENDAMIENTO Y LICENCIAS DE USO Y PAQUETES INFORMÁTICOS</t>
  </si>
  <si>
    <t>REPUESTOS Y ACCESORIOS PARA EQUIPOS INFORMÁTICOS</t>
  </si>
  <si>
    <t>SERVICIOS TECNOLÓGICOS</t>
  </si>
  <si>
    <t>ALIMENTOS Y BEBIDAS</t>
  </si>
  <si>
    <t>VESTUARIO, LENCERIA, PRENDAS DE PROTECCIÓN</t>
  </si>
  <si>
    <t>COMBUSTIBLES Y LUBRICANTES</t>
  </si>
  <si>
    <t>MATERIAL DE OFICINA</t>
  </si>
  <si>
    <t>MATERIALES DE ASEO</t>
  </si>
  <si>
    <t>MATERIALES DE CONSTRUCCION, ELECTRICOS, PLOMERIA Y CARPINTERIA</t>
  </si>
  <si>
    <t xml:space="preserve">INSTRUMENTAL MENOR  </t>
  </si>
  <si>
    <t xml:space="preserve">MEDICINAS Y PRODUCTOS FARMACEUTICOS </t>
  </si>
  <si>
    <t>OTROS DE USO Y CONSUMO CORRIENTE</t>
  </si>
  <si>
    <t>OTROS IMPUESTOS, TASAS Y CONTRIBUCIONES</t>
  </si>
  <si>
    <t>SEGUROS</t>
  </si>
  <si>
    <t>COMISIONES Y SERVICIOS BANCARIOS</t>
  </si>
  <si>
    <t>COSTAS JUDICIALES</t>
  </si>
  <si>
    <t>MOBILIARIOS</t>
  </si>
  <si>
    <t>MAQUINARIAS Y EQUIPOS DE OFICINA</t>
  </si>
  <si>
    <t>EQUIPOS, SISTEMAS Y PAQUETES INFORMÁTICOS</t>
  </si>
  <si>
    <t>51 GASTOS DE PERSONAL</t>
  </si>
  <si>
    <t>52 BIENES DE USO Y CONSUMO CORRIENTE</t>
  </si>
  <si>
    <t>53 OTROS GASTOS CORRIENTES</t>
  </si>
  <si>
    <t>61 BIENES DE LARGA DURACIÓN</t>
  </si>
  <si>
    <t xml:space="preserve">INGRESOS </t>
  </si>
  <si>
    <t>1.1</t>
  </si>
  <si>
    <t>FONDOS DISPONIBLES</t>
  </si>
  <si>
    <t>1.2</t>
  </si>
  <si>
    <t>RECUPERACIÓN DE INVERSIONES</t>
  </si>
  <si>
    <t>1.2.1</t>
  </si>
  <si>
    <t xml:space="preserve">INVERSIONES DE DEUDA RENTA FIJA SECTOR PÚBLICO </t>
  </si>
  <si>
    <t>1.2.2</t>
  </si>
  <si>
    <t xml:space="preserve">INVERSIONES DE DEUDA RENTA FIJA SECTOR PRIVADO </t>
  </si>
  <si>
    <t>1.2.4</t>
  </si>
  <si>
    <t>INVERSIONES PRIVATIVAS</t>
  </si>
  <si>
    <t>1.2.4.01</t>
  </si>
  <si>
    <t xml:space="preserve">Préstamos hipotecarios  </t>
  </si>
  <si>
    <t>1.2.4.02</t>
  </si>
  <si>
    <t xml:space="preserve">Pérstamos quirografarios </t>
  </si>
  <si>
    <t>1.2.4.03</t>
  </si>
  <si>
    <t>Préstamos prendarios</t>
  </si>
  <si>
    <t>1.2.5</t>
  </si>
  <si>
    <t>FIDEICOMISOS</t>
  </si>
  <si>
    <t>1.3</t>
  </si>
  <si>
    <t>TRANSFERENCIAS IESS</t>
  </si>
  <si>
    <t>1.4</t>
  </si>
  <si>
    <t xml:space="preserve">RENDIMIENTOS  </t>
  </si>
  <si>
    <t>1.4.01</t>
  </si>
  <si>
    <t>INVERSIONES DE DEUDA RENTA FIJA SECTOR PÚBLICO</t>
  </si>
  <si>
    <t>1.4.02</t>
  </si>
  <si>
    <t>INVERSIONES DE DEUDA RENTA FIJA SECTOR PRIVADO</t>
  </si>
  <si>
    <t>1.4.03</t>
  </si>
  <si>
    <t>1.4.03.01</t>
  </si>
  <si>
    <t xml:space="preserve">  Préstamos Hipotecarios </t>
  </si>
  <si>
    <t>1.4.03.02</t>
  </si>
  <si>
    <t xml:space="preserve">  Préstamos Quirografarios </t>
  </si>
  <si>
    <t>1.4.03.03</t>
  </si>
  <si>
    <t xml:space="preserve">  Préstamos Prendarios</t>
  </si>
  <si>
    <t>1.4.04</t>
  </si>
  <si>
    <t>RENDIMIENTOS FIDEICOMISOS</t>
  </si>
  <si>
    <t>1.4.05</t>
  </si>
  <si>
    <t>RENDIMIENTOS ACCIONES</t>
  </si>
  <si>
    <t xml:space="preserve">EGRESOS </t>
  </si>
  <si>
    <t>2.1</t>
  </si>
  <si>
    <t xml:space="preserve">INVERSIONES NO PRIVATIVAS </t>
  </si>
  <si>
    <t>2.1.1</t>
  </si>
  <si>
    <t>2.1.2</t>
  </si>
  <si>
    <t>2.2</t>
  </si>
  <si>
    <t xml:space="preserve">INVERSIONES PRIVATIVAS </t>
  </si>
  <si>
    <t>2.2.01</t>
  </si>
  <si>
    <t>Préstamos Hipotecarios</t>
  </si>
  <si>
    <t>2.2.02</t>
  </si>
  <si>
    <t>Préstamos Quirografarios</t>
  </si>
  <si>
    <t>2.2.03</t>
  </si>
  <si>
    <t>2.4</t>
  </si>
  <si>
    <t>2.5</t>
  </si>
  <si>
    <t>GASTOS DE OPERACIÓN</t>
  </si>
  <si>
    <t>2.5.01</t>
  </si>
  <si>
    <t xml:space="preserve">Servicios bancarios </t>
  </si>
  <si>
    <t>2.5.02</t>
  </si>
  <si>
    <t xml:space="preserve">Comisión Bolsa de Valores  </t>
  </si>
  <si>
    <t>2.5.03</t>
  </si>
  <si>
    <t xml:space="preserve">Servicios custodia de valores  </t>
  </si>
  <si>
    <t>2.5.06</t>
  </si>
  <si>
    <t>Seguro de robo todo riesgo PP</t>
  </si>
  <si>
    <t>2.05.07</t>
  </si>
  <si>
    <t>Gastos para cubrir obligaciones en fideicomisos inmobiliarios</t>
  </si>
  <si>
    <t>2.05.06</t>
  </si>
  <si>
    <t>Gastos para liquidación de fideicomisos</t>
  </si>
  <si>
    <t>2.05.08</t>
  </si>
  <si>
    <t>Reliquidación de intereses y mora PQ**</t>
  </si>
  <si>
    <t>PASANTÍAS</t>
  </si>
  <si>
    <t>COMPENSACION POR RESIDENCIA</t>
  </si>
  <si>
    <t>OTRAS INDEMNIZACIONES LABORALES</t>
  </si>
  <si>
    <t>ENERGIA ELECTRICA</t>
  </si>
  <si>
    <t>Servicio de Correo</t>
  </si>
  <si>
    <t>FLETES Y MANIOBRAS</t>
  </si>
  <si>
    <t>Edición, Impresión, Reproducción y Publicaciones</t>
  </si>
  <si>
    <t>Difusión, información y publicidad</t>
  </si>
  <si>
    <t>SERVICIO DE GUARDERÍA</t>
  </si>
  <si>
    <t>INSTALACIÓN, MANTENIMIENTO Y REPARACIÓN MAQUINARIAS Y EQUIPOS</t>
  </si>
  <si>
    <t xml:space="preserve">SERVICIOS DE CAPACITACION </t>
  </si>
  <si>
    <t>VESTUARIO, LENCERÍA Y PRENDAS DE PROTECCIÓN</t>
  </si>
  <si>
    <t>SERVICIO DE ASEO, LAVADO, VESTIMENTA DE TRABAJO, FUMIGACIÓN, DESINFECCION Y LIMPIEZA DE LAS INSTALACIONES DEL SECTOR PÚBLICO</t>
  </si>
  <si>
    <t>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</si>
</sst>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164" fontId="5" fillId="0" borderId="3" xfId="3" applyNumberFormat="1" applyFont="1" applyBorder="1"/>
    <xf numFmtId="43" fontId="5" fillId="0" borderId="3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64" fontId="2" fillId="0" borderId="3" xfId="0" applyNumberFormat="1" applyFont="1" applyBorder="1"/>
    <xf numFmtId="43" fontId="2" fillId="0" borderId="3" xfId="0" applyNumberFormat="1" applyFont="1" applyBorder="1"/>
    <xf numFmtId="10" fontId="2" fillId="0" borderId="3" xfId="2" applyNumberFormat="1" applyFont="1" applyBorder="1"/>
    <xf numFmtId="0" fontId="6" fillId="0" borderId="3" xfId="0" applyFont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2" fillId="0" borderId="0" xfId="1" applyFont="1"/>
    <xf numFmtId="164" fontId="5" fillId="0" borderId="3" xfId="1" applyFont="1" applyFill="1" applyBorder="1" applyAlignment="1">
      <alignment vertical="center"/>
    </xf>
    <xf numFmtId="164" fontId="5" fillId="0" borderId="0" xfId="1" applyFont="1"/>
    <xf numFmtId="1" fontId="8" fillId="0" borderId="3" xfId="3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4" fontId="8" fillId="0" borderId="3" xfId="3" applyFont="1" applyFill="1" applyBorder="1" applyAlignment="1">
      <alignment vertical="center"/>
    </xf>
    <xf numFmtId="164" fontId="8" fillId="0" borderId="3" xfId="3" applyFont="1" applyFill="1" applyBorder="1" applyAlignment="1">
      <alignment horizontal="right" vertical="center"/>
    </xf>
    <xf numFmtId="165" fontId="9" fillId="0" borderId="3" xfId="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64" fontId="9" fillId="0" borderId="3" xfId="3" applyFont="1" applyFill="1" applyBorder="1" applyAlignment="1">
      <alignment vertical="center"/>
    </xf>
    <xf numFmtId="164" fontId="9" fillId="0" borderId="3" xfId="3" applyFont="1" applyFill="1" applyBorder="1" applyAlignment="1">
      <alignment horizontal="right" vertical="center"/>
    </xf>
    <xf numFmtId="164" fontId="9" fillId="0" borderId="3" xfId="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" fontId="8" fillId="3" borderId="3" xfId="3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164" fontId="8" fillId="3" borderId="3" xfId="3" applyFont="1" applyFill="1" applyBorder="1" applyAlignment="1">
      <alignment vertical="center"/>
    </xf>
    <xf numFmtId="164" fontId="8" fillId="3" borderId="3" xfId="3" applyFont="1" applyFill="1" applyBorder="1" applyAlignment="1">
      <alignment horizontal="right" vertical="center"/>
    </xf>
    <xf numFmtId="164" fontId="9" fillId="3" borderId="3" xfId="3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164" fontId="9" fillId="3" borderId="3" xfId="3" applyFont="1" applyFill="1" applyBorder="1" applyAlignment="1">
      <alignment vertical="center"/>
    </xf>
    <xf numFmtId="164" fontId="3" fillId="0" borderId="3" xfId="0" applyNumberFormat="1" applyFont="1" applyBorder="1"/>
    <xf numFmtId="43" fontId="3" fillId="0" borderId="3" xfId="0" applyNumberFormat="1" applyFont="1" applyBorder="1"/>
    <xf numFmtId="10" fontId="3" fillId="0" borderId="3" xfId="2" applyNumberFormat="1" applyFont="1" applyBorder="1"/>
    <xf numFmtId="0" fontId="7" fillId="0" borderId="0" xfId="0" applyFont="1"/>
    <xf numFmtId="0" fontId="3" fillId="0" borderId="0" xfId="0" applyFont="1"/>
    <xf numFmtId="164" fontId="8" fillId="0" borderId="3" xfId="3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164" fontId="2" fillId="0" borderId="3" xfId="1" applyFont="1" applyBorder="1"/>
    <xf numFmtId="164" fontId="3" fillId="0" borderId="3" xfId="1" applyFont="1" applyFill="1" applyBorder="1"/>
    <xf numFmtId="164" fontId="3" fillId="0" borderId="3" xfId="0" applyNumberFormat="1" applyFont="1" applyFill="1" applyBorder="1"/>
    <xf numFmtId="43" fontId="3" fillId="0" borderId="3" xfId="0" applyNumberFormat="1" applyFont="1" applyFill="1" applyBorder="1"/>
    <xf numFmtId="10" fontId="3" fillId="0" borderId="3" xfId="2" applyNumberFormat="1" applyFont="1" applyFill="1" applyBorder="1"/>
    <xf numFmtId="0" fontId="3" fillId="0" borderId="0" xfId="0" applyFont="1" applyFill="1"/>
    <xf numFmtId="0" fontId="7" fillId="0" borderId="0" xfId="0" applyFont="1" applyFill="1"/>
    <xf numFmtId="164" fontId="3" fillId="0" borderId="3" xfId="1" applyFont="1" applyBorder="1"/>
    <xf numFmtId="164" fontId="8" fillId="0" borderId="3" xfId="3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3" fontId="2" fillId="0" borderId="0" xfId="0" applyNumberFormat="1" applyFont="1"/>
  </cellXfs>
  <cellStyles count="4">
    <cellStyle name="Millares" xfId="1" builtinId="3"/>
    <cellStyle name="Millares 10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zoomScale="70" zoomScaleNormal="70" workbookViewId="0">
      <selection activeCell="A18" sqref="A18"/>
    </sheetView>
  </sheetViews>
  <sheetFormatPr baseColWidth="10" defaultColWidth="14.42578125" defaultRowHeight="15" customHeight="1" x14ac:dyDescent="0.25"/>
  <cols>
    <col min="1" max="1" width="34.5703125" style="5" customWidth="1"/>
    <col min="2" max="2" width="37.5703125" style="8" customWidth="1"/>
    <col min="3" max="3" width="61.85546875" style="5" customWidth="1"/>
    <col min="4" max="4" width="43.42578125" style="5" customWidth="1"/>
    <col min="5" max="5" width="41.42578125" style="5" customWidth="1"/>
    <col min="6" max="6" width="33.140625" style="5" customWidth="1"/>
    <col min="7" max="7" width="35.42578125" style="5" customWidth="1"/>
    <col min="8" max="8" width="33.140625" style="5" customWidth="1"/>
    <col min="9" max="9" width="30.28515625" style="17" customWidth="1"/>
    <col min="10" max="10" width="28.42578125" style="5" customWidth="1"/>
    <col min="11" max="11" width="26.5703125" style="5" customWidth="1"/>
    <col min="12" max="12" width="27.28515625" style="5" customWidth="1"/>
    <col min="13" max="13" width="25.42578125" style="5" customWidth="1"/>
    <col min="14" max="14" width="21.42578125" style="5" customWidth="1"/>
    <col min="15" max="26" width="10" style="5" customWidth="1"/>
    <col min="27" max="16384" width="14.42578125" style="5"/>
  </cols>
  <sheetData>
    <row r="1" spans="1:26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51">
        <v>510101</v>
      </c>
      <c r="B2" s="9" t="s">
        <v>64</v>
      </c>
      <c r="C2" s="52" t="s">
        <v>14</v>
      </c>
      <c r="D2" s="6">
        <v>10169143.199999999</v>
      </c>
      <c r="E2" s="6">
        <f>+F2-D2</f>
        <v>-2560167.1500000004</v>
      </c>
      <c r="F2" s="16">
        <v>7608976.0499999989</v>
      </c>
      <c r="G2" s="7">
        <v>7608976.0499999998</v>
      </c>
      <c r="H2" s="7">
        <v>7608976.0499999998</v>
      </c>
      <c r="I2" s="7">
        <v>5514770.7500000009</v>
      </c>
      <c r="J2" s="7">
        <v>5514770.7500000009</v>
      </c>
      <c r="K2" s="10">
        <f>+F2-H2</f>
        <v>0</v>
      </c>
      <c r="L2" s="10">
        <f>+H2-I2</f>
        <v>2094205.2999999989</v>
      </c>
      <c r="M2" s="11">
        <f>+I2-J2</f>
        <v>0</v>
      </c>
      <c r="N2" s="12">
        <f>+I2/F2</f>
        <v>0.72477173193362876</v>
      </c>
      <c r="O2" s="1"/>
      <c r="P2" s="1"/>
      <c r="Q2" s="53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51">
        <v>510102</v>
      </c>
      <c r="B3" s="9" t="s">
        <v>64</v>
      </c>
      <c r="C3" s="52" t="s">
        <v>15</v>
      </c>
      <c r="D3" s="6">
        <v>279636</v>
      </c>
      <c r="E3" s="6">
        <f t="shared" ref="E3:E66" si="0">+F3-D3</f>
        <v>0</v>
      </c>
      <c r="F3" s="16">
        <v>279636</v>
      </c>
      <c r="G3" s="7">
        <v>279636</v>
      </c>
      <c r="H3" s="7">
        <v>279636</v>
      </c>
      <c r="I3" s="7">
        <v>247874</v>
      </c>
      <c r="J3" s="7">
        <v>247874</v>
      </c>
      <c r="K3" s="10">
        <f t="shared" ref="K3:K66" si="1">+F3-H3</f>
        <v>0</v>
      </c>
      <c r="L3" s="10">
        <f t="shared" ref="L3:L66" si="2">+H3-I3</f>
        <v>31762</v>
      </c>
      <c r="M3" s="11">
        <f t="shared" ref="M3:M66" si="3">+I3-J3</f>
        <v>0</v>
      </c>
      <c r="N3" s="12">
        <f t="shared" ref="N3:N66" si="4">+I3/F3</f>
        <v>0.88641662732981452</v>
      </c>
      <c r="O3" s="1"/>
      <c r="Q3" s="53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51">
        <v>510103</v>
      </c>
      <c r="B4" s="9" t="s">
        <v>64</v>
      </c>
      <c r="C4" s="52" t="s">
        <v>135</v>
      </c>
      <c r="D4" s="6">
        <v>55592</v>
      </c>
      <c r="E4" s="6">
        <f t="shared" si="0"/>
        <v>0</v>
      </c>
      <c r="F4" s="16">
        <v>55592</v>
      </c>
      <c r="G4" s="7">
        <v>55592</v>
      </c>
      <c r="H4" s="7">
        <v>55592</v>
      </c>
      <c r="I4" s="7">
        <v>35251.64</v>
      </c>
      <c r="J4" s="7">
        <v>35251.64</v>
      </c>
      <c r="K4" s="10">
        <f t="shared" si="1"/>
        <v>0</v>
      </c>
      <c r="L4" s="10">
        <f t="shared" si="2"/>
        <v>20340.36</v>
      </c>
      <c r="M4" s="11">
        <f t="shared" si="3"/>
        <v>0</v>
      </c>
      <c r="N4" s="12">
        <f t="shared" si="4"/>
        <v>0.63411354151676502</v>
      </c>
      <c r="O4" s="1"/>
      <c r="P4" s="1"/>
      <c r="Q4" s="53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51">
        <v>510201</v>
      </c>
      <c r="B5" s="9" t="s">
        <v>64</v>
      </c>
      <c r="C5" s="52" t="s">
        <v>16</v>
      </c>
      <c r="D5" s="6">
        <v>1074305.1300000001</v>
      </c>
      <c r="E5" s="6">
        <f t="shared" si="0"/>
        <v>0</v>
      </c>
      <c r="F5" s="16">
        <v>1074305.1300000001</v>
      </c>
      <c r="G5" s="7">
        <v>1074305.1299999999</v>
      </c>
      <c r="H5" s="7">
        <v>1074305.1299999999</v>
      </c>
      <c r="I5" s="7">
        <v>891461.55</v>
      </c>
      <c r="J5" s="7">
        <v>891461.55</v>
      </c>
      <c r="K5" s="10">
        <f t="shared" si="1"/>
        <v>0</v>
      </c>
      <c r="L5" s="10">
        <f t="shared" si="2"/>
        <v>182843.57999999984</v>
      </c>
      <c r="M5" s="11">
        <f t="shared" si="3"/>
        <v>0</v>
      </c>
      <c r="N5" s="12">
        <f t="shared" si="4"/>
        <v>0.82980293503764613</v>
      </c>
      <c r="O5" s="1"/>
      <c r="P5" s="1"/>
      <c r="Q5" s="53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51">
        <v>510202</v>
      </c>
      <c r="B6" s="9" t="s">
        <v>64</v>
      </c>
      <c r="C6" s="52" t="s">
        <v>17</v>
      </c>
      <c r="D6" s="6">
        <v>309720</v>
      </c>
      <c r="E6" s="6">
        <f t="shared" si="0"/>
        <v>5591.820000000007</v>
      </c>
      <c r="F6" s="16">
        <v>315311.82</v>
      </c>
      <c r="G6" s="7">
        <v>315311.82</v>
      </c>
      <c r="H6" s="7">
        <v>315311.82</v>
      </c>
      <c r="I6" s="7">
        <v>281135.57</v>
      </c>
      <c r="J6" s="7">
        <v>281135.57</v>
      </c>
      <c r="K6" s="10">
        <f t="shared" si="1"/>
        <v>0</v>
      </c>
      <c r="L6" s="10">
        <f t="shared" si="2"/>
        <v>34176.25</v>
      </c>
      <c r="M6" s="11">
        <f t="shared" si="3"/>
        <v>0</v>
      </c>
      <c r="N6" s="12">
        <f t="shared" si="4"/>
        <v>0.89161126278107816</v>
      </c>
      <c r="O6" s="1"/>
      <c r="P6" s="1"/>
      <c r="Q6" s="53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51">
        <v>510301</v>
      </c>
      <c r="B7" s="9" t="s">
        <v>64</v>
      </c>
      <c r="C7" s="52" t="s">
        <v>136</v>
      </c>
      <c r="D7" s="6">
        <v>9000</v>
      </c>
      <c r="E7" s="6">
        <f t="shared" si="0"/>
        <v>19320</v>
      </c>
      <c r="F7" s="16">
        <v>28320</v>
      </c>
      <c r="G7" s="7">
        <v>28320</v>
      </c>
      <c r="H7" s="7">
        <v>28320</v>
      </c>
      <c r="I7" s="7">
        <v>17015.599999999999</v>
      </c>
      <c r="J7" s="7">
        <v>17015.599999999999</v>
      </c>
      <c r="K7" s="10">
        <f t="shared" si="1"/>
        <v>0</v>
      </c>
      <c r="L7" s="10">
        <f t="shared" si="2"/>
        <v>11304.400000000001</v>
      </c>
      <c r="M7" s="11">
        <f t="shared" si="3"/>
        <v>0</v>
      </c>
      <c r="N7" s="12">
        <f t="shared" si="4"/>
        <v>0.60083333333333333</v>
      </c>
      <c r="O7" s="1"/>
      <c r="P7" s="1"/>
      <c r="Q7" s="53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51">
        <v>510401</v>
      </c>
      <c r="B8" s="9" t="s">
        <v>64</v>
      </c>
      <c r="C8" s="52" t="s">
        <v>18</v>
      </c>
      <c r="D8" s="6">
        <v>100000</v>
      </c>
      <c r="E8" s="6">
        <f t="shared" si="0"/>
        <v>155671.62</v>
      </c>
      <c r="F8" s="16">
        <v>255671.62</v>
      </c>
      <c r="G8" s="7">
        <v>255671.62</v>
      </c>
      <c r="H8" s="7">
        <v>255671.62</v>
      </c>
      <c r="I8" s="7">
        <v>198851.69</v>
      </c>
      <c r="J8" s="7">
        <v>198851.69</v>
      </c>
      <c r="K8" s="10">
        <f t="shared" si="1"/>
        <v>0</v>
      </c>
      <c r="L8" s="10">
        <f t="shared" si="2"/>
        <v>56819.929999999993</v>
      </c>
      <c r="M8" s="11">
        <f t="shared" si="3"/>
        <v>0</v>
      </c>
      <c r="N8" s="12">
        <f t="shared" si="4"/>
        <v>0.77776207621323012</v>
      </c>
      <c r="O8" s="1"/>
      <c r="P8" s="1"/>
      <c r="Q8" s="53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51">
        <v>510403</v>
      </c>
      <c r="B9" s="9" t="s">
        <v>64</v>
      </c>
      <c r="C9" s="52" t="s">
        <v>19</v>
      </c>
      <c r="D9" s="6">
        <v>7000</v>
      </c>
      <c r="E9" s="6">
        <f t="shared" si="0"/>
        <v>0</v>
      </c>
      <c r="F9" s="16">
        <v>7000</v>
      </c>
      <c r="G9" s="7">
        <v>7000</v>
      </c>
      <c r="H9" s="7">
        <v>7000</v>
      </c>
      <c r="I9" s="7">
        <v>1895.0400000000004</v>
      </c>
      <c r="J9" s="7">
        <v>1895.0400000000004</v>
      </c>
      <c r="K9" s="10">
        <f t="shared" si="1"/>
        <v>0</v>
      </c>
      <c r="L9" s="10">
        <f t="shared" si="2"/>
        <v>5104.9599999999991</v>
      </c>
      <c r="M9" s="11">
        <f t="shared" si="3"/>
        <v>0</v>
      </c>
      <c r="N9" s="12">
        <f t="shared" si="4"/>
        <v>0.27072000000000007</v>
      </c>
      <c r="O9" s="1"/>
      <c r="P9" s="1"/>
      <c r="Q9" s="53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51">
        <v>510404</v>
      </c>
      <c r="B10" s="9" t="s">
        <v>64</v>
      </c>
      <c r="C10" s="52" t="s">
        <v>20</v>
      </c>
      <c r="D10" s="6">
        <v>250000</v>
      </c>
      <c r="E10" s="6">
        <f t="shared" si="0"/>
        <v>43048.679999999993</v>
      </c>
      <c r="F10" s="16">
        <f>293048.68</f>
        <v>293048.68</v>
      </c>
      <c r="G10" s="7">
        <v>293048.68</v>
      </c>
      <c r="H10" s="7">
        <v>293048.68</v>
      </c>
      <c r="I10" s="7">
        <v>290177.23</v>
      </c>
      <c r="J10" s="7">
        <v>290177.23</v>
      </c>
      <c r="K10" s="10">
        <f t="shared" si="1"/>
        <v>0</v>
      </c>
      <c r="L10" s="10">
        <f t="shared" si="2"/>
        <v>2871.4500000000116</v>
      </c>
      <c r="M10" s="11">
        <f t="shared" si="3"/>
        <v>0</v>
      </c>
      <c r="N10" s="12">
        <f t="shared" si="4"/>
        <v>0.99020145731419085</v>
      </c>
      <c r="O10" s="1"/>
      <c r="P10" s="1"/>
      <c r="Q10" s="53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51">
        <v>510405</v>
      </c>
      <c r="B11" s="9" t="s">
        <v>64</v>
      </c>
      <c r="C11" s="52" t="s">
        <v>21</v>
      </c>
      <c r="D11" s="6">
        <v>2330556</v>
      </c>
      <c r="E11" s="6">
        <f t="shared" si="0"/>
        <v>2336535.0300000003</v>
      </c>
      <c r="F11" s="16">
        <v>4667091.03</v>
      </c>
      <c r="G11" s="7">
        <v>4667091.03</v>
      </c>
      <c r="H11" s="7">
        <v>4667091.03</v>
      </c>
      <c r="I11" s="7">
        <v>4233523.8600000003</v>
      </c>
      <c r="J11" s="7">
        <v>4233523.8600000003</v>
      </c>
      <c r="K11" s="10">
        <f t="shared" si="1"/>
        <v>0</v>
      </c>
      <c r="L11" s="10">
        <f t="shared" si="2"/>
        <v>433567.16999999993</v>
      </c>
      <c r="M11" s="11">
        <f t="shared" si="3"/>
        <v>0</v>
      </c>
      <c r="N11" s="12">
        <f t="shared" si="4"/>
        <v>0.90710119703836167</v>
      </c>
      <c r="O11" s="1"/>
      <c r="P11" s="1"/>
      <c r="Q11" s="53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51">
        <v>510406</v>
      </c>
      <c r="B12" s="9" t="s">
        <v>64</v>
      </c>
      <c r="C12" s="52" t="s">
        <v>22</v>
      </c>
      <c r="D12" s="6">
        <v>420000</v>
      </c>
      <c r="E12" s="6">
        <f t="shared" si="0"/>
        <v>0</v>
      </c>
      <c r="F12" s="16">
        <v>420000</v>
      </c>
      <c r="G12" s="7">
        <v>373947.87</v>
      </c>
      <c r="H12" s="7">
        <v>373947.87</v>
      </c>
      <c r="I12" s="7">
        <v>146229.48000000001</v>
      </c>
      <c r="J12" s="7">
        <v>146229.48000000001</v>
      </c>
      <c r="K12" s="10">
        <f t="shared" si="1"/>
        <v>46052.130000000005</v>
      </c>
      <c r="L12" s="10">
        <f t="shared" si="2"/>
        <v>227718.38999999998</v>
      </c>
      <c r="M12" s="11">
        <f t="shared" si="3"/>
        <v>0</v>
      </c>
      <c r="N12" s="12">
        <f t="shared" si="4"/>
        <v>0.34816542857142857</v>
      </c>
      <c r="O12" s="1"/>
      <c r="P12" s="1"/>
      <c r="Q12" s="53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51">
        <v>510501</v>
      </c>
      <c r="B13" s="9" t="s">
        <v>64</v>
      </c>
      <c r="C13" s="52" t="s">
        <v>23</v>
      </c>
      <c r="D13" s="6">
        <v>1510482.22</v>
      </c>
      <c r="E13" s="6">
        <f t="shared" si="0"/>
        <v>0</v>
      </c>
      <c r="F13" s="16">
        <v>1510482.22</v>
      </c>
      <c r="G13" s="7">
        <v>1510482.22</v>
      </c>
      <c r="H13" s="7">
        <v>1510482.22</v>
      </c>
      <c r="I13" s="7">
        <v>1209661.2300000002</v>
      </c>
      <c r="J13" s="7">
        <v>1209661.2300000002</v>
      </c>
      <c r="K13" s="10">
        <f t="shared" si="1"/>
        <v>0</v>
      </c>
      <c r="L13" s="10">
        <f t="shared" si="2"/>
        <v>300820.98999999976</v>
      </c>
      <c r="M13" s="11">
        <f t="shared" si="3"/>
        <v>0</v>
      </c>
      <c r="N13" s="12">
        <f t="shared" si="4"/>
        <v>0.8008444018626053</v>
      </c>
      <c r="O13" s="1"/>
      <c r="P13" s="1"/>
      <c r="Q13" s="53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1">
        <v>510502</v>
      </c>
      <c r="B14" s="9" t="s">
        <v>64</v>
      </c>
      <c r="C14" s="52" t="s">
        <v>24</v>
      </c>
      <c r="D14" s="6">
        <v>1073875.4100000001</v>
      </c>
      <c r="E14" s="6">
        <f t="shared" si="0"/>
        <v>0</v>
      </c>
      <c r="F14" s="16">
        <v>1073875.4100000001</v>
      </c>
      <c r="G14" s="7">
        <v>1073875.4099999999</v>
      </c>
      <c r="H14" s="7">
        <v>1073875.4099999999</v>
      </c>
      <c r="I14" s="7">
        <v>677589.41999999993</v>
      </c>
      <c r="J14" s="7">
        <v>677589.41999999993</v>
      </c>
      <c r="K14" s="10">
        <f t="shared" si="1"/>
        <v>0</v>
      </c>
      <c r="L14" s="10">
        <f t="shared" si="2"/>
        <v>396285.99</v>
      </c>
      <c r="M14" s="11">
        <f t="shared" si="3"/>
        <v>0</v>
      </c>
      <c r="N14" s="12">
        <f t="shared" si="4"/>
        <v>0.63097582241872907</v>
      </c>
      <c r="O14" s="1"/>
      <c r="P14" s="1"/>
      <c r="Q14" s="53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51">
        <v>510602</v>
      </c>
      <c r="B15" s="9" t="s">
        <v>64</v>
      </c>
      <c r="C15" s="52" t="s">
        <v>25</v>
      </c>
      <c r="D15" s="6">
        <v>5000</v>
      </c>
      <c r="E15" s="6">
        <f t="shared" si="0"/>
        <v>0</v>
      </c>
      <c r="F15" s="16">
        <v>5000</v>
      </c>
      <c r="G15" s="7">
        <v>5000</v>
      </c>
      <c r="H15" s="7">
        <v>5000</v>
      </c>
      <c r="I15" s="7">
        <v>0</v>
      </c>
      <c r="J15" s="7">
        <v>0</v>
      </c>
      <c r="K15" s="10">
        <f t="shared" si="1"/>
        <v>0</v>
      </c>
      <c r="L15" s="10">
        <f t="shared" si="2"/>
        <v>5000</v>
      </c>
      <c r="M15" s="11">
        <f t="shared" si="3"/>
        <v>0</v>
      </c>
      <c r="N15" s="12">
        <f t="shared" si="4"/>
        <v>0</v>
      </c>
      <c r="O15" s="1"/>
      <c r="P15" s="1"/>
      <c r="Q15" s="53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51">
        <v>510603</v>
      </c>
      <c r="B16" s="9" t="s">
        <v>64</v>
      </c>
      <c r="C16" s="52" t="s">
        <v>26</v>
      </c>
      <c r="D16" s="6">
        <v>240000</v>
      </c>
      <c r="E16" s="6">
        <f t="shared" si="0"/>
        <v>0</v>
      </c>
      <c r="F16" s="16">
        <v>240000</v>
      </c>
      <c r="G16" s="7">
        <v>240000</v>
      </c>
      <c r="H16" s="7">
        <v>240000</v>
      </c>
      <c r="I16" s="7">
        <v>171230.31999999998</v>
      </c>
      <c r="J16" s="7">
        <v>171230.31999999998</v>
      </c>
      <c r="K16" s="10">
        <f t="shared" si="1"/>
        <v>0</v>
      </c>
      <c r="L16" s="10">
        <f t="shared" si="2"/>
        <v>68769.680000000022</v>
      </c>
      <c r="M16" s="11">
        <f t="shared" si="3"/>
        <v>0</v>
      </c>
      <c r="N16" s="12">
        <f t="shared" si="4"/>
        <v>0.7134596666666666</v>
      </c>
      <c r="O16" s="1"/>
      <c r="P16" s="1"/>
      <c r="Q16" s="53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51">
        <v>510605</v>
      </c>
      <c r="B17" s="9" t="s">
        <v>64</v>
      </c>
      <c r="C17" s="52" t="s">
        <v>27</v>
      </c>
      <c r="D17" s="6">
        <v>68587.5</v>
      </c>
      <c r="E17" s="6">
        <f t="shared" si="0"/>
        <v>0</v>
      </c>
      <c r="F17" s="16">
        <v>68587.5</v>
      </c>
      <c r="G17" s="7">
        <v>68587.5</v>
      </c>
      <c r="H17" s="7">
        <v>68587.5</v>
      </c>
      <c r="I17" s="7">
        <v>67628.75</v>
      </c>
      <c r="J17" s="7">
        <v>67628.75</v>
      </c>
      <c r="K17" s="10">
        <f t="shared" si="1"/>
        <v>0</v>
      </c>
      <c r="L17" s="10">
        <f t="shared" si="2"/>
        <v>958.75</v>
      </c>
      <c r="M17" s="11">
        <f t="shared" si="3"/>
        <v>0</v>
      </c>
      <c r="N17" s="12">
        <f t="shared" si="4"/>
        <v>0.98602150537634403</v>
      </c>
      <c r="O17" s="1"/>
      <c r="P17" s="1"/>
      <c r="Q17" s="53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1">
        <v>510606</v>
      </c>
      <c r="B18" s="9" t="s">
        <v>64</v>
      </c>
      <c r="C18" s="52" t="s">
        <v>137</v>
      </c>
      <c r="D18" s="6">
        <v>92435</v>
      </c>
      <c r="E18" s="6">
        <f t="shared" si="0"/>
        <v>0</v>
      </c>
      <c r="F18" s="16">
        <v>92435</v>
      </c>
      <c r="G18" s="7">
        <v>92435</v>
      </c>
      <c r="H18" s="7">
        <v>92435</v>
      </c>
      <c r="I18" s="7">
        <v>38761.040000000001</v>
      </c>
      <c r="J18" s="7">
        <v>38761.040000000001</v>
      </c>
      <c r="K18" s="10">
        <f t="shared" si="1"/>
        <v>0</v>
      </c>
      <c r="L18" s="10">
        <f t="shared" si="2"/>
        <v>53673.96</v>
      </c>
      <c r="M18" s="11">
        <f t="shared" si="3"/>
        <v>0</v>
      </c>
      <c r="N18" s="12">
        <f t="shared" si="4"/>
        <v>0.41933293665819227</v>
      </c>
      <c r="O18" s="1"/>
      <c r="P18" s="1"/>
      <c r="Q18" s="53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1">
        <v>520101</v>
      </c>
      <c r="B19" s="13" t="s">
        <v>65</v>
      </c>
      <c r="C19" s="52" t="s">
        <v>28</v>
      </c>
      <c r="D19" s="6">
        <v>1070</v>
      </c>
      <c r="E19" s="6">
        <f t="shared" si="0"/>
        <v>161.93000000000006</v>
      </c>
      <c r="F19" s="16">
        <v>1231.93</v>
      </c>
      <c r="G19" s="7">
        <v>1000</v>
      </c>
      <c r="H19" s="7">
        <v>1000</v>
      </c>
      <c r="I19" s="7">
        <v>1008.8500000000001</v>
      </c>
      <c r="J19" s="7">
        <v>1008.8500000000001</v>
      </c>
      <c r="K19" s="10">
        <f t="shared" si="1"/>
        <v>231.93000000000006</v>
      </c>
      <c r="L19" s="10">
        <f t="shared" si="2"/>
        <v>-8.8500000000001364</v>
      </c>
      <c r="M19" s="11">
        <f t="shared" si="3"/>
        <v>0</v>
      </c>
      <c r="N19" s="12">
        <f t="shared" si="4"/>
        <v>0.81891828269463374</v>
      </c>
      <c r="O19" s="1"/>
      <c r="P19" s="1"/>
      <c r="Q19" s="53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1">
        <v>520102</v>
      </c>
      <c r="B20" s="13" t="s">
        <v>65</v>
      </c>
      <c r="C20" s="52" t="s">
        <v>138</v>
      </c>
      <c r="D20" s="6">
        <v>24166.55</v>
      </c>
      <c r="E20" s="6">
        <f t="shared" si="0"/>
        <v>4300</v>
      </c>
      <c r="F20" s="16">
        <v>28466.55</v>
      </c>
      <c r="G20" s="7">
        <v>23540.469999999998</v>
      </c>
      <c r="H20" s="7">
        <v>23540.469999999998</v>
      </c>
      <c r="I20" s="7">
        <v>24440.53</v>
      </c>
      <c r="J20" s="7">
        <v>24440.53</v>
      </c>
      <c r="K20" s="10">
        <f t="shared" si="1"/>
        <v>4926.0800000000017</v>
      </c>
      <c r="L20" s="10">
        <f t="shared" si="2"/>
        <v>-900.06000000000131</v>
      </c>
      <c r="M20" s="11">
        <f t="shared" si="3"/>
        <v>0</v>
      </c>
      <c r="N20" s="12">
        <f t="shared" si="4"/>
        <v>0.85857014636476847</v>
      </c>
      <c r="O20" s="1"/>
      <c r="P20" s="1"/>
      <c r="Q20" s="53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1">
        <v>520103</v>
      </c>
      <c r="B21" s="13" t="s">
        <v>65</v>
      </c>
      <c r="C21" s="52" t="s">
        <v>29</v>
      </c>
      <c r="D21" s="6">
        <v>857415</v>
      </c>
      <c r="E21" s="6">
        <f t="shared" si="0"/>
        <v>-54047.369999999995</v>
      </c>
      <c r="F21" s="16">
        <v>803367.63</v>
      </c>
      <c r="G21" s="7">
        <v>506362.24</v>
      </c>
      <c r="H21" s="7">
        <v>506362.24</v>
      </c>
      <c r="I21" s="7">
        <v>260879.87</v>
      </c>
      <c r="J21" s="7">
        <v>260879.87</v>
      </c>
      <c r="K21" s="10">
        <f t="shared" si="1"/>
        <v>297005.39</v>
      </c>
      <c r="L21" s="10">
        <f t="shared" si="2"/>
        <v>245482.37</v>
      </c>
      <c r="M21" s="11">
        <f t="shared" si="3"/>
        <v>0</v>
      </c>
      <c r="N21" s="12">
        <f t="shared" si="4"/>
        <v>0.32473286233850374</v>
      </c>
      <c r="O21" s="1"/>
      <c r="P21" s="1"/>
      <c r="Q21" s="53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1">
        <v>520104</v>
      </c>
      <c r="B22" s="13" t="s">
        <v>65</v>
      </c>
      <c r="C22" s="52" t="s">
        <v>139</v>
      </c>
      <c r="D22" s="6">
        <v>30500</v>
      </c>
      <c r="E22" s="6">
        <f t="shared" si="0"/>
        <v>3000</v>
      </c>
      <c r="F22" s="16">
        <v>33500</v>
      </c>
      <c r="G22" s="7">
        <v>22893.940000000002</v>
      </c>
      <c r="H22" s="7">
        <v>22893.940000000002</v>
      </c>
      <c r="I22" s="7">
        <v>10215.99</v>
      </c>
      <c r="J22" s="7">
        <v>10215.99</v>
      </c>
      <c r="K22" s="10">
        <f t="shared" si="1"/>
        <v>10606.059999999998</v>
      </c>
      <c r="L22" s="10">
        <f t="shared" si="2"/>
        <v>12677.950000000003</v>
      </c>
      <c r="M22" s="11">
        <f t="shared" si="3"/>
        <v>0</v>
      </c>
      <c r="N22" s="12">
        <f t="shared" si="4"/>
        <v>0.30495492537313434</v>
      </c>
      <c r="O22" s="1"/>
      <c r="P22" s="1"/>
      <c r="Q22" s="53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1">
        <v>520201</v>
      </c>
      <c r="B23" s="13" t="s">
        <v>65</v>
      </c>
      <c r="C23" s="52" t="s">
        <v>30</v>
      </c>
      <c r="D23" s="6">
        <v>242300.76</v>
      </c>
      <c r="E23" s="6">
        <f t="shared" si="0"/>
        <v>3012.1399999999849</v>
      </c>
      <c r="F23" s="16">
        <v>245312.9</v>
      </c>
      <c r="G23" s="7">
        <v>245276.91999999998</v>
      </c>
      <c r="H23" s="7">
        <v>245276.91999999998</v>
      </c>
      <c r="I23" s="7">
        <v>85693.56</v>
      </c>
      <c r="J23" s="7">
        <v>85693.56</v>
      </c>
      <c r="K23" s="10">
        <f t="shared" si="1"/>
        <v>35.980000000010477</v>
      </c>
      <c r="L23" s="10">
        <f t="shared" si="2"/>
        <v>159583.35999999999</v>
      </c>
      <c r="M23" s="11">
        <f t="shared" si="3"/>
        <v>0</v>
      </c>
      <c r="N23" s="12">
        <f t="shared" si="4"/>
        <v>0.34932349664448953</v>
      </c>
      <c r="O23" s="1"/>
      <c r="P23" s="1"/>
      <c r="Q23" s="53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1">
        <v>520202</v>
      </c>
      <c r="B24" s="13" t="s">
        <v>65</v>
      </c>
      <c r="C24" s="52" t="s">
        <v>140</v>
      </c>
      <c r="D24" s="6">
        <v>8600</v>
      </c>
      <c r="E24" s="6">
        <f t="shared" si="0"/>
        <v>0</v>
      </c>
      <c r="F24" s="16">
        <v>8600</v>
      </c>
      <c r="G24" s="7">
        <v>3704.92</v>
      </c>
      <c r="H24" s="7">
        <v>3704.92</v>
      </c>
      <c r="I24" s="7">
        <v>60.3</v>
      </c>
      <c r="J24" s="7">
        <v>60.3</v>
      </c>
      <c r="K24" s="10">
        <f t="shared" si="1"/>
        <v>4895.08</v>
      </c>
      <c r="L24" s="10">
        <f t="shared" si="2"/>
        <v>3644.62</v>
      </c>
      <c r="M24" s="11">
        <f t="shared" si="3"/>
        <v>0</v>
      </c>
      <c r="N24" s="12">
        <f t="shared" si="4"/>
        <v>7.011627906976744E-3</v>
      </c>
      <c r="O24" s="1"/>
      <c r="P24" s="1"/>
      <c r="Q24" s="53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1">
        <v>520204</v>
      </c>
      <c r="B25" s="13" t="s">
        <v>65</v>
      </c>
      <c r="C25" s="52" t="s">
        <v>141</v>
      </c>
      <c r="D25" s="6">
        <v>374202.65</v>
      </c>
      <c r="E25" s="6">
        <f t="shared" si="0"/>
        <v>120456.95999999996</v>
      </c>
      <c r="F25" s="16">
        <v>494659.61</v>
      </c>
      <c r="G25" s="7">
        <v>213001.59999999998</v>
      </c>
      <c r="H25" s="7">
        <v>213001.59999999998</v>
      </c>
      <c r="I25" s="7">
        <v>98128.8</v>
      </c>
      <c r="J25" s="7">
        <v>98128.8</v>
      </c>
      <c r="K25" s="10">
        <f t="shared" si="1"/>
        <v>281658.01</v>
      </c>
      <c r="L25" s="10">
        <f t="shared" si="2"/>
        <v>114872.79999999997</v>
      </c>
      <c r="M25" s="11">
        <f t="shared" si="3"/>
        <v>0</v>
      </c>
      <c r="N25" s="12">
        <f t="shared" si="4"/>
        <v>0.19837641484413898</v>
      </c>
      <c r="O25" s="1"/>
      <c r="P25" s="1"/>
      <c r="Q25" s="53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1">
        <v>520205</v>
      </c>
      <c r="B26" s="13" t="s">
        <v>65</v>
      </c>
      <c r="C26" s="52" t="s">
        <v>142</v>
      </c>
      <c r="D26" s="6">
        <v>1313832</v>
      </c>
      <c r="E26" s="6">
        <f t="shared" si="0"/>
        <v>-241432</v>
      </c>
      <c r="F26" s="16">
        <v>1072400</v>
      </c>
      <c r="G26" s="7">
        <v>703640</v>
      </c>
      <c r="H26" s="7">
        <v>703640</v>
      </c>
      <c r="I26" s="7">
        <v>257775.84000000003</v>
      </c>
      <c r="J26" s="7">
        <v>257775.84000000003</v>
      </c>
      <c r="K26" s="10">
        <f t="shared" si="1"/>
        <v>368760</v>
      </c>
      <c r="L26" s="10">
        <f t="shared" si="2"/>
        <v>445864.16</v>
      </c>
      <c r="M26" s="11">
        <f t="shared" si="3"/>
        <v>0</v>
      </c>
      <c r="N26" s="12">
        <f t="shared" si="4"/>
        <v>0.24037284595300262</v>
      </c>
      <c r="O26" s="1"/>
      <c r="P26" s="1"/>
      <c r="Q26" s="53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1">
        <v>520206</v>
      </c>
      <c r="B27" s="13" t="s">
        <v>65</v>
      </c>
      <c r="C27" s="52" t="s">
        <v>31</v>
      </c>
      <c r="D27" s="6">
        <v>635126.62</v>
      </c>
      <c r="E27" s="6">
        <f t="shared" si="0"/>
        <v>384455.72</v>
      </c>
      <c r="F27" s="16">
        <v>1019582.34</v>
      </c>
      <c r="G27" s="7">
        <v>1018990.6</v>
      </c>
      <c r="H27" s="7">
        <v>1018990.6</v>
      </c>
      <c r="I27" s="7">
        <v>860495.88</v>
      </c>
      <c r="J27" s="7">
        <v>860495.88</v>
      </c>
      <c r="K27" s="10">
        <f t="shared" si="1"/>
        <v>591.73999999999069</v>
      </c>
      <c r="L27" s="10">
        <f t="shared" si="2"/>
        <v>158494.71999999997</v>
      </c>
      <c r="M27" s="11">
        <f t="shared" si="3"/>
        <v>0</v>
      </c>
      <c r="N27" s="12">
        <f t="shared" si="4"/>
        <v>0.84396899224441257</v>
      </c>
      <c r="O27" s="1"/>
      <c r="P27" s="1"/>
      <c r="Q27" s="53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1">
        <v>520207</v>
      </c>
      <c r="B28" s="13" t="s">
        <v>65</v>
      </c>
      <c r="C28" s="52" t="s">
        <v>32</v>
      </c>
      <c r="D28" s="6">
        <v>127052.78</v>
      </c>
      <c r="E28" s="6">
        <f t="shared" si="0"/>
        <v>27452.239999999991</v>
      </c>
      <c r="F28" s="16">
        <v>154505.01999999999</v>
      </c>
      <c r="G28" s="7">
        <v>135953.99</v>
      </c>
      <c r="H28" s="7">
        <v>135953.99</v>
      </c>
      <c r="I28" s="7">
        <v>90136.53</v>
      </c>
      <c r="J28" s="7">
        <v>90136.53</v>
      </c>
      <c r="K28" s="10">
        <f t="shared" si="1"/>
        <v>18551.03</v>
      </c>
      <c r="L28" s="10">
        <f t="shared" si="2"/>
        <v>45817.459999999992</v>
      </c>
      <c r="M28" s="11">
        <f t="shared" si="3"/>
        <v>0</v>
      </c>
      <c r="N28" s="12">
        <f t="shared" si="4"/>
        <v>0.58338900574233776</v>
      </c>
      <c r="O28" s="1"/>
      <c r="P28" s="1"/>
      <c r="Q28" s="53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1">
        <v>520208</v>
      </c>
      <c r="B29" s="13" t="s">
        <v>65</v>
      </c>
      <c r="C29" s="52" t="s">
        <v>33</v>
      </c>
      <c r="D29" s="6">
        <v>1903595.47</v>
      </c>
      <c r="E29" s="6">
        <f t="shared" si="0"/>
        <v>438269.12999999966</v>
      </c>
      <c r="F29" s="16">
        <v>2341864.5999999996</v>
      </c>
      <c r="G29" s="7">
        <v>1159471.69</v>
      </c>
      <c r="H29" s="7">
        <v>1159471.69</v>
      </c>
      <c r="I29" s="7">
        <v>487942.33</v>
      </c>
      <c r="J29" s="7">
        <v>487942.33</v>
      </c>
      <c r="K29" s="10">
        <f t="shared" si="1"/>
        <v>1182392.9099999997</v>
      </c>
      <c r="L29" s="10">
        <f t="shared" si="2"/>
        <v>671529.35999999987</v>
      </c>
      <c r="M29" s="11">
        <f t="shared" si="3"/>
        <v>0</v>
      </c>
      <c r="N29" s="12">
        <f t="shared" si="4"/>
        <v>0.20835633708285273</v>
      </c>
      <c r="O29" s="1"/>
      <c r="P29" s="1"/>
      <c r="Q29" s="53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1">
        <v>520209</v>
      </c>
      <c r="B30" s="13" t="s">
        <v>65</v>
      </c>
      <c r="C30" s="52" t="s">
        <v>143</v>
      </c>
      <c r="D30" s="6">
        <v>10000</v>
      </c>
      <c r="E30" s="6">
        <f t="shared" si="0"/>
        <v>40000</v>
      </c>
      <c r="F30" s="16">
        <v>50000</v>
      </c>
      <c r="G30" s="7">
        <v>0</v>
      </c>
      <c r="H30" s="7">
        <v>0</v>
      </c>
      <c r="I30" s="7">
        <v>6138</v>
      </c>
      <c r="J30" s="7">
        <v>6138</v>
      </c>
      <c r="K30" s="10">
        <f t="shared" si="1"/>
        <v>50000</v>
      </c>
      <c r="L30" s="10">
        <f t="shared" si="2"/>
        <v>-6138</v>
      </c>
      <c r="M30" s="11">
        <f t="shared" si="3"/>
        <v>0</v>
      </c>
      <c r="N30" s="12">
        <f t="shared" si="4"/>
        <v>0.12275999999999999</v>
      </c>
      <c r="O30" s="1"/>
      <c r="P30" s="1"/>
      <c r="Q30" s="53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1">
        <v>520299</v>
      </c>
      <c r="B31" s="13" t="s">
        <v>65</v>
      </c>
      <c r="C31" s="52" t="s">
        <v>34</v>
      </c>
      <c r="D31" s="6">
        <v>16465</v>
      </c>
      <c r="E31" s="6">
        <f t="shared" si="0"/>
        <v>-4000</v>
      </c>
      <c r="F31" s="16">
        <v>12465</v>
      </c>
      <c r="G31" s="7">
        <v>11269.48</v>
      </c>
      <c r="H31" s="7">
        <v>11269.48</v>
      </c>
      <c r="I31" s="7">
        <v>6793.5300000000007</v>
      </c>
      <c r="J31" s="7">
        <v>6793.5300000000007</v>
      </c>
      <c r="K31" s="10">
        <f t="shared" si="1"/>
        <v>1195.5200000000004</v>
      </c>
      <c r="L31" s="10">
        <f t="shared" si="2"/>
        <v>4475.9499999999989</v>
      </c>
      <c r="M31" s="11">
        <f t="shared" si="3"/>
        <v>0</v>
      </c>
      <c r="N31" s="12">
        <f t="shared" si="4"/>
        <v>0.54500842358604096</v>
      </c>
      <c r="O31" s="1"/>
      <c r="P31" s="1"/>
      <c r="Q31" s="53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1">
        <v>520301</v>
      </c>
      <c r="B32" s="13" t="s">
        <v>65</v>
      </c>
      <c r="C32" s="52" t="s">
        <v>35</v>
      </c>
      <c r="D32" s="6">
        <v>184100</v>
      </c>
      <c r="E32" s="6">
        <f t="shared" si="0"/>
        <v>-18969.850000000006</v>
      </c>
      <c r="F32" s="16">
        <v>165130.15</v>
      </c>
      <c r="G32" s="7">
        <v>161107.82999999999</v>
      </c>
      <c r="H32" s="7">
        <v>161107.82999999999</v>
      </c>
      <c r="I32" s="7">
        <v>84249.35</v>
      </c>
      <c r="J32" s="7">
        <v>84249.35</v>
      </c>
      <c r="K32" s="10">
        <f t="shared" si="1"/>
        <v>4022.320000000007</v>
      </c>
      <c r="L32" s="10">
        <f t="shared" si="2"/>
        <v>76858.479999999981</v>
      </c>
      <c r="M32" s="11">
        <f t="shared" si="3"/>
        <v>0</v>
      </c>
      <c r="N32" s="12">
        <f t="shared" si="4"/>
        <v>0.51019968188728715</v>
      </c>
      <c r="O32" s="1"/>
      <c r="P32" s="1"/>
      <c r="Q32" s="53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1">
        <v>520302</v>
      </c>
      <c r="B33" s="13" t="s">
        <v>65</v>
      </c>
      <c r="C33" s="52" t="s">
        <v>36</v>
      </c>
      <c r="D33" s="6">
        <v>11000</v>
      </c>
      <c r="E33" s="6">
        <f t="shared" si="0"/>
        <v>-3500</v>
      </c>
      <c r="F33" s="16">
        <v>7500</v>
      </c>
      <c r="G33" s="7">
        <v>7500</v>
      </c>
      <c r="H33" s="7">
        <v>7500</v>
      </c>
      <c r="I33" s="7">
        <v>0</v>
      </c>
      <c r="J33" s="7">
        <v>0</v>
      </c>
      <c r="K33" s="10">
        <f t="shared" si="1"/>
        <v>0</v>
      </c>
      <c r="L33" s="10">
        <f t="shared" si="2"/>
        <v>7500</v>
      </c>
      <c r="M33" s="11">
        <f t="shared" si="3"/>
        <v>0</v>
      </c>
      <c r="N33" s="12">
        <f t="shared" si="4"/>
        <v>0</v>
      </c>
      <c r="O33" s="1"/>
      <c r="P33" s="1"/>
      <c r="Q33" s="53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1">
        <v>520303</v>
      </c>
      <c r="B34" s="13" t="s">
        <v>65</v>
      </c>
      <c r="C34" s="52" t="s">
        <v>37</v>
      </c>
      <c r="D34" s="6">
        <v>126000</v>
      </c>
      <c r="E34" s="6">
        <f t="shared" si="0"/>
        <v>77000</v>
      </c>
      <c r="F34" s="16">
        <v>203000</v>
      </c>
      <c r="G34" s="7">
        <v>130000</v>
      </c>
      <c r="H34" s="7">
        <v>130000</v>
      </c>
      <c r="I34" s="7">
        <v>143665.29</v>
      </c>
      <c r="J34" s="7">
        <v>143665.29</v>
      </c>
      <c r="K34" s="10">
        <f t="shared" si="1"/>
        <v>73000</v>
      </c>
      <c r="L34" s="10">
        <f t="shared" si="2"/>
        <v>-13665.290000000008</v>
      </c>
      <c r="M34" s="11">
        <f t="shared" si="3"/>
        <v>0</v>
      </c>
      <c r="N34" s="12">
        <f t="shared" si="4"/>
        <v>0.7077107881773399</v>
      </c>
      <c r="O34" s="1"/>
      <c r="P34" s="1"/>
      <c r="Q34" s="53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1">
        <v>520304</v>
      </c>
      <c r="B35" s="13" t="s">
        <v>65</v>
      </c>
      <c r="C35" s="52" t="s">
        <v>38</v>
      </c>
      <c r="D35" s="6">
        <v>3000</v>
      </c>
      <c r="E35" s="6">
        <f t="shared" si="0"/>
        <v>40000</v>
      </c>
      <c r="F35" s="16">
        <v>43000</v>
      </c>
      <c r="G35" s="7">
        <v>0</v>
      </c>
      <c r="H35" s="7">
        <v>0</v>
      </c>
      <c r="I35" s="7">
        <v>0</v>
      </c>
      <c r="J35" s="7">
        <v>0</v>
      </c>
      <c r="K35" s="10">
        <f t="shared" si="1"/>
        <v>43000</v>
      </c>
      <c r="L35" s="10">
        <f t="shared" si="2"/>
        <v>0</v>
      </c>
      <c r="M35" s="11">
        <f t="shared" si="3"/>
        <v>0</v>
      </c>
      <c r="N35" s="12">
        <f t="shared" si="4"/>
        <v>0</v>
      </c>
      <c r="O35" s="1"/>
      <c r="P35" s="1"/>
      <c r="Q35" s="53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1">
        <v>520401</v>
      </c>
      <c r="B36" s="13" t="s">
        <v>65</v>
      </c>
      <c r="C36" s="52" t="s">
        <v>39</v>
      </c>
      <c r="D36" s="6">
        <v>411000</v>
      </c>
      <c r="E36" s="6">
        <f t="shared" si="0"/>
        <v>51064.169999999984</v>
      </c>
      <c r="F36" s="16">
        <v>462064.17</v>
      </c>
      <c r="G36" s="7">
        <v>144190.01999999999</v>
      </c>
      <c r="H36" s="7">
        <v>144190.01999999999</v>
      </c>
      <c r="I36" s="7">
        <v>352830.84999999992</v>
      </c>
      <c r="J36" s="7">
        <v>352830.84999999992</v>
      </c>
      <c r="K36" s="10">
        <f t="shared" si="1"/>
        <v>317874.15000000002</v>
      </c>
      <c r="L36" s="10">
        <f t="shared" si="2"/>
        <v>-208640.82999999993</v>
      </c>
      <c r="M36" s="11">
        <f t="shared" si="3"/>
        <v>0</v>
      </c>
      <c r="N36" s="12">
        <f t="shared" si="4"/>
        <v>0.76359707786907594</v>
      </c>
      <c r="O36" s="1"/>
      <c r="P36" s="1"/>
      <c r="Q36" s="53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1">
        <v>520402</v>
      </c>
      <c r="B37" s="13" t="s">
        <v>65</v>
      </c>
      <c r="C37" s="52" t="s">
        <v>40</v>
      </c>
      <c r="D37" s="6">
        <v>22435.8</v>
      </c>
      <c r="E37" s="6">
        <f t="shared" si="0"/>
        <v>-6128</v>
      </c>
      <c r="F37" s="16">
        <v>16307.8</v>
      </c>
      <c r="G37" s="7">
        <v>9250.7999999999993</v>
      </c>
      <c r="H37" s="7">
        <v>9250.7999999999993</v>
      </c>
      <c r="I37" s="7">
        <v>6290.88</v>
      </c>
      <c r="J37" s="7">
        <v>6290.88</v>
      </c>
      <c r="K37" s="10">
        <f t="shared" si="1"/>
        <v>7057</v>
      </c>
      <c r="L37" s="10">
        <f t="shared" si="2"/>
        <v>2959.9199999999992</v>
      </c>
      <c r="M37" s="11">
        <f t="shared" si="3"/>
        <v>0</v>
      </c>
      <c r="N37" s="12">
        <f t="shared" si="4"/>
        <v>0.38575896196911907</v>
      </c>
      <c r="O37" s="1"/>
      <c r="P37" s="1"/>
      <c r="Q37" s="53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1">
        <v>520403</v>
      </c>
      <c r="B38" s="13" t="s">
        <v>65</v>
      </c>
      <c r="C38" s="52" t="s">
        <v>144</v>
      </c>
      <c r="D38" s="6">
        <v>145931.89000000001</v>
      </c>
      <c r="E38" s="6">
        <f t="shared" si="0"/>
        <v>-62700.000000000015</v>
      </c>
      <c r="F38" s="16">
        <v>83231.89</v>
      </c>
      <c r="G38" s="7">
        <v>11773.320000000002</v>
      </c>
      <c r="H38" s="7">
        <v>11773.320000000002</v>
      </c>
      <c r="I38" s="7">
        <v>18273.060000000001</v>
      </c>
      <c r="J38" s="7">
        <v>18273.060000000001</v>
      </c>
      <c r="K38" s="10">
        <f t="shared" si="1"/>
        <v>71458.569999999992</v>
      </c>
      <c r="L38" s="10">
        <f t="shared" si="2"/>
        <v>-6499.74</v>
      </c>
      <c r="M38" s="11">
        <f t="shared" si="3"/>
        <v>0</v>
      </c>
      <c r="N38" s="12">
        <f t="shared" si="4"/>
        <v>0.21954397527197811</v>
      </c>
      <c r="O38" s="1"/>
      <c r="P38" s="1"/>
      <c r="Q38" s="53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1">
        <v>520404</v>
      </c>
      <c r="B39" s="13" t="s">
        <v>65</v>
      </c>
      <c r="C39" s="52" t="s">
        <v>41</v>
      </c>
      <c r="D39" s="6">
        <v>75691.48</v>
      </c>
      <c r="E39" s="6">
        <f t="shared" si="0"/>
        <v>33000</v>
      </c>
      <c r="F39" s="16">
        <v>108691.48</v>
      </c>
      <c r="G39" s="7">
        <v>91913.12</v>
      </c>
      <c r="H39" s="7">
        <v>91913.12</v>
      </c>
      <c r="I39" s="7">
        <v>9079.32</v>
      </c>
      <c r="J39" s="7">
        <v>9079.32</v>
      </c>
      <c r="K39" s="10">
        <f t="shared" si="1"/>
        <v>16778.36</v>
      </c>
      <c r="L39" s="10">
        <f t="shared" si="2"/>
        <v>82833.799999999988</v>
      </c>
      <c r="M39" s="11">
        <f t="shared" si="3"/>
        <v>0</v>
      </c>
      <c r="N39" s="12">
        <f t="shared" si="4"/>
        <v>8.3532950328765426E-2</v>
      </c>
      <c r="O39" s="1"/>
      <c r="P39" s="1"/>
      <c r="Q39" s="53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1">
        <v>520501</v>
      </c>
      <c r="B40" s="13" t="s">
        <v>65</v>
      </c>
      <c r="C40" s="52" t="s">
        <v>42</v>
      </c>
      <c r="D40" s="6">
        <v>1218760.27</v>
      </c>
      <c r="E40" s="6">
        <f t="shared" si="0"/>
        <v>-324501.59000000008</v>
      </c>
      <c r="F40" s="16">
        <v>894258.67999999993</v>
      </c>
      <c r="G40" s="7">
        <v>146247.44</v>
      </c>
      <c r="H40" s="7">
        <v>146247.44</v>
      </c>
      <c r="I40" s="7">
        <v>129556.82</v>
      </c>
      <c r="J40" s="7">
        <v>129556.82</v>
      </c>
      <c r="K40" s="10">
        <f t="shared" si="1"/>
        <v>748011.24</v>
      </c>
      <c r="L40" s="10">
        <f t="shared" si="2"/>
        <v>16690.619999999995</v>
      </c>
      <c r="M40" s="11">
        <f t="shared" si="3"/>
        <v>0</v>
      </c>
      <c r="N40" s="12">
        <f t="shared" si="4"/>
        <v>0.14487622306333109</v>
      </c>
      <c r="O40" s="1"/>
      <c r="P40" s="1"/>
      <c r="Q40" s="53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1">
        <v>520601</v>
      </c>
      <c r="B41" s="13" t="s">
        <v>65</v>
      </c>
      <c r="C41" s="52" t="s">
        <v>43</v>
      </c>
      <c r="D41" s="6">
        <v>1262345.3584</v>
      </c>
      <c r="E41" s="6">
        <f t="shared" si="0"/>
        <v>-377513.54000000004</v>
      </c>
      <c r="F41" s="16">
        <v>884831.81839999999</v>
      </c>
      <c r="G41" s="7">
        <v>313720.36</v>
      </c>
      <c r="H41" s="7">
        <v>313720.36</v>
      </c>
      <c r="I41" s="7">
        <v>136640</v>
      </c>
      <c r="J41" s="7">
        <v>136640</v>
      </c>
      <c r="K41" s="10">
        <f t="shared" si="1"/>
        <v>571111.4584</v>
      </c>
      <c r="L41" s="10">
        <f t="shared" si="2"/>
        <v>177080.36</v>
      </c>
      <c r="M41" s="11">
        <f t="shared" si="3"/>
        <v>0</v>
      </c>
      <c r="N41" s="12">
        <f t="shared" si="4"/>
        <v>0.15442482645694153</v>
      </c>
      <c r="O41" s="1"/>
      <c r="P41" s="1"/>
      <c r="Q41" s="53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1">
        <v>520602</v>
      </c>
      <c r="B42" s="13" t="s">
        <v>65</v>
      </c>
      <c r="C42" s="52" t="s">
        <v>44</v>
      </c>
      <c r="D42" s="6">
        <v>286609.68319999997</v>
      </c>
      <c r="E42" s="6">
        <f t="shared" si="0"/>
        <v>-14609.679999999993</v>
      </c>
      <c r="F42" s="16">
        <v>272000.00319999998</v>
      </c>
      <c r="G42" s="7">
        <v>201480</v>
      </c>
      <c r="H42" s="7">
        <v>201480</v>
      </c>
      <c r="I42" s="7">
        <v>200480</v>
      </c>
      <c r="J42" s="7">
        <v>200480</v>
      </c>
      <c r="K42" s="10">
        <f t="shared" si="1"/>
        <v>70520.003199999977</v>
      </c>
      <c r="L42" s="10">
        <f t="shared" si="2"/>
        <v>1000</v>
      </c>
      <c r="M42" s="11">
        <f t="shared" si="3"/>
        <v>0</v>
      </c>
      <c r="N42" s="12">
        <f t="shared" si="4"/>
        <v>0.73705881485813163</v>
      </c>
      <c r="O42" s="1"/>
      <c r="P42" s="1"/>
      <c r="Q42" s="53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1">
        <v>520603</v>
      </c>
      <c r="B43" s="13" t="s">
        <v>65</v>
      </c>
      <c r="C43" s="52" t="s">
        <v>145</v>
      </c>
      <c r="D43" s="6">
        <v>93400</v>
      </c>
      <c r="E43" s="6">
        <f t="shared" si="0"/>
        <v>-2000</v>
      </c>
      <c r="F43" s="16">
        <v>91400</v>
      </c>
      <c r="G43" s="7">
        <v>91400</v>
      </c>
      <c r="H43" s="7">
        <v>91400</v>
      </c>
      <c r="I43" s="7">
        <v>0</v>
      </c>
      <c r="J43" s="7">
        <v>0</v>
      </c>
      <c r="K43" s="10">
        <f t="shared" si="1"/>
        <v>0</v>
      </c>
      <c r="L43" s="10">
        <f t="shared" si="2"/>
        <v>91400</v>
      </c>
      <c r="M43" s="11">
        <f t="shared" si="3"/>
        <v>0</v>
      </c>
      <c r="N43" s="12">
        <f t="shared" si="4"/>
        <v>0</v>
      </c>
      <c r="O43" s="1"/>
      <c r="P43" s="1"/>
      <c r="Q43" s="53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1">
        <v>520702</v>
      </c>
      <c r="B44" s="13" t="s">
        <v>65</v>
      </c>
      <c r="C44" s="52" t="s">
        <v>45</v>
      </c>
      <c r="D44" s="6">
        <f>549968+4569.6</f>
        <v>554537.6</v>
      </c>
      <c r="E44" s="6">
        <f t="shared" si="0"/>
        <v>1080564.8000000003</v>
      </c>
      <c r="F44" s="16">
        <v>1635102.4000000001</v>
      </c>
      <c r="G44" s="7">
        <v>1521663.36</v>
      </c>
      <c r="H44" s="7">
        <v>1521663.36</v>
      </c>
      <c r="I44" s="7">
        <v>1046559.3600000001</v>
      </c>
      <c r="J44" s="7">
        <v>1046559.3600000001</v>
      </c>
      <c r="K44" s="10">
        <f t="shared" si="1"/>
        <v>113439.04000000004</v>
      </c>
      <c r="L44" s="10">
        <f t="shared" si="2"/>
        <v>475104</v>
      </c>
      <c r="M44" s="11">
        <f t="shared" si="3"/>
        <v>0</v>
      </c>
      <c r="N44" s="12">
        <f t="shared" si="4"/>
        <v>0.64005738111570265</v>
      </c>
      <c r="O44" s="1"/>
      <c r="P44" s="1"/>
      <c r="Q44" s="53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1">
        <v>520705</v>
      </c>
      <c r="B45" s="13" t="s">
        <v>65</v>
      </c>
      <c r="C45" s="52" t="s">
        <v>46</v>
      </c>
      <c r="D45" s="6">
        <v>38938</v>
      </c>
      <c r="E45" s="6">
        <f t="shared" si="0"/>
        <v>-4582</v>
      </c>
      <c r="F45" s="16">
        <v>34356</v>
      </c>
      <c r="G45" s="7">
        <v>18474.52</v>
      </c>
      <c r="H45" s="7">
        <v>18474.52</v>
      </c>
      <c r="I45" s="7">
        <v>14372.96</v>
      </c>
      <c r="J45" s="7">
        <v>14372.96</v>
      </c>
      <c r="K45" s="10">
        <f t="shared" si="1"/>
        <v>15881.48</v>
      </c>
      <c r="L45" s="10">
        <f t="shared" si="2"/>
        <v>4101.5600000000013</v>
      </c>
      <c r="M45" s="11">
        <f t="shared" si="3"/>
        <v>0</v>
      </c>
      <c r="N45" s="12">
        <f t="shared" si="4"/>
        <v>0.41835370823145884</v>
      </c>
      <c r="O45" s="1"/>
      <c r="P45" s="1"/>
      <c r="Q45" s="53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1">
        <v>520706</v>
      </c>
      <c r="B46" s="13" t="s">
        <v>65</v>
      </c>
      <c r="C46" s="52" t="s">
        <v>47</v>
      </c>
      <c r="D46" s="6">
        <f>4430509.24-53569.6</f>
        <v>4376939.6400000006</v>
      </c>
      <c r="E46" s="6">
        <f t="shared" si="0"/>
        <v>-1491988.9600000004</v>
      </c>
      <c r="F46" s="16">
        <v>2884950.68</v>
      </c>
      <c r="G46" s="7">
        <v>1150686.8299999998</v>
      </c>
      <c r="H46" s="7">
        <v>1150686.8299999998</v>
      </c>
      <c r="I46" s="7">
        <v>325485.09999999998</v>
      </c>
      <c r="J46" s="7">
        <v>325485.09999999998</v>
      </c>
      <c r="K46" s="10">
        <f t="shared" si="1"/>
        <v>1734263.8500000003</v>
      </c>
      <c r="L46" s="10">
        <f t="shared" si="2"/>
        <v>825201.72999999986</v>
      </c>
      <c r="M46" s="11">
        <f t="shared" si="3"/>
        <v>0</v>
      </c>
      <c r="N46" s="12">
        <f t="shared" si="4"/>
        <v>0.11282172075121921</v>
      </c>
      <c r="O46" s="1"/>
      <c r="P46" s="1"/>
      <c r="Q46" s="53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1">
        <v>520801</v>
      </c>
      <c r="B47" s="13" t="s">
        <v>65</v>
      </c>
      <c r="C47" s="52" t="s">
        <v>48</v>
      </c>
      <c r="D47" s="6">
        <v>39540</v>
      </c>
      <c r="E47" s="6">
        <f t="shared" si="0"/>
        <v>0</v>
      </c>
      <c r="F47" s="16">
        <v>39540</v>
      </c>
      <c r="G47" s="7">
        <v>34540</v>
      </c>
      <c r="H47" s="7">
        <v>34540</v>
      </c>
      <c r="I47" s="7">
        <v>28686.89</v>
      </c>
      <c r="J47" s="7">
        <v>28686.89</v>
      </c>
      <c r="K47" s="10">
        <f t="shared" si="1"/>
        <v>5000</v>
      </c>
      <c r="L47" s="10">
        <f t="shared" si="2"/>
        <v>5853.1100000000006</v>
      </c>
      <c r="M47" s="11">
        <f t="shared" si="3"/>
        <v>0</v>
      </c>
      <c r="N47" s="12">
        <f t="shared" si="4"/>
        <v>0.72551568032372282</v>
      </c>
      <c r="O47" s="1"/>
      <c r="P47" s="1"/>
      <c r="Q47" s="53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1">
        <v>520803</v>
      </c>
      <c r="B48" s="13" t="s">
        <v>65</v>
      </c>
      <c r="C48" s="52" t="s">
        <v>146</v>
      </c>
      <c r="D48" s="6"/>
      <c r="E48" s="6">
        <f t="shared" si="0"/>
        <v>140800</v>
      </c>
      <c r="F48" s="16">
        <v>140800</v>
      </c>
      <c r="G48" s="7">
        <v>121118.83</v>
      </c>
      <c r="H48" s="7">
        <v>121118.83</v>
      </c>
      <c r="I48" s="7">
        <v>8306.14</v>
      </c>
      <c r="J48" s="7">
        <v>8306.14</v>
      </c>
      <c r="K48" s="10">
        <f t="shared" si="1"/>
        <v>19681.169999999998</v>
      </c>
      <c r="L48" s="10">
        <f t="shared" si="2"/>
        <v>112812.69</v>
      </c>
      <c r="M48" s="11">
        <f t="shared" si="3"/>
        <v>0</v>
      </c>
      <c r="N48" s="12">
        <f t="shared" si="4"/>
        <v>5.899247159090909E-2</v>
      </c>
      <c r="O48" s="1"/>
      <c r="P48" s="1"/>
      <c r="Q48" s="53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1">
        <v>520804</v>
      </c>
      <c r="B49" s="13" t="s">
        <v>65</v>
      </c>
      <c r="C49" s="52" t="s">
        <v>50</v>
      </c>
      <c r="D49" s="6">
        <v>29975.89</v>
      </c>
      <c r="E49" s="6">
        <f t="shared" si="0"/>
        <v>0</v>
      </c>
      <c r="F49" s="16">
        <v>29975.89</v>
      </c>
      <c r="G49" s="7">
        <v>22794.35</v>
      </c>
      <c r="H49" s="7">
        <v>22794.35</v>
      </c>
      <c r="I49" s="7">
        <v>20470.16</v>
      </c>
      <c r="J49" s="7">
        <v>20470.16</v>
      </c>
      <c r="K49" s="10">
        <f t="shared" si="1"/>
        <v>7181.5400000000009</v>
      </c>
      <c r="L49" s="10">
        <f t="shared" si="2"/>
        <v>2324.1899999999987</v>
      </c>
      <c r="M49" s="11">
        <f t="shared" si="3"/>
        <v>0</v>
      </c>
      <c r="N49" s="12">
        <f t="shared" si="4"/>
        <v>0.68288748057188631</v>
      </c>
      <c r="O49" s="1"/>
      <c r="P49" s="1"/>
      <c r="Q49" s="53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1">
        <v>520805</v>
      </c>
      <c r="B50" s="13" t="s">
        <v>65</v>
      </c>
      <c r="C50" s="52" t="s">
        <v>51</v>
      </c>
      <c r="D50" s="6">
        <v>113800</v>
      </c>
      <c r="E50" s="6">
        <f t="shared" si="0"/>
        <v>0</v>
      </c>
      <c r="F50" s="16">
        <v>113800</v>
      </c>
      <c r="G50" s="7">
        <v>18621.64</v>
      </c>
      <c r="H50" s="7">
        <v>18621.64</v>
      </c>
      <c r="I50" s="7">
        <v>13388.74</v>
      </c>
      <c r="J50" s="7">
        <v>13388.74</v>
      </c>
      <c r="K50" s="10">
        <f t="shared" si="1"/>
        <v>95178.36</v>
      </c>
      <c r="L50" s="10">
        <f t="shared" si="2"/>
        <v>5232.8999999999996</v>
      </c>
      <c r="M50" s="11">
        <f t="shared" si="3"/>
        <v>0</v>
      </c>
      <c r="N50" s="12">
        <f t="shared" si="4"/>
        <v>0.11765149384885765</v>
      </c>
      <c r="O50" s="1"/>
      <c r="P50" s="1"/>
      <c r="Q50" s="53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1">
        <v>520806</v>
      </c>
      <c r="B51" s="13" t="s">
        <v>65</v>
      </c>
      <c r="C51" s="52" t="s">
        <v>52</v>
      </c>
      <c r="D51" s="6">
        <v>7600</v>
      </c>
      <c r="E51" s="6">
        <f t="shared" si="0"/>
        <v>200</v>
      </c>
      <c r="F51" s="16">
        <v>7800</v>
      </c>
      <c r="G51" s="7">
        <v>600</v>
      </c>
      <c r="H51" s="7">
        <v>600</v>
      </c>
      <c r="I51" s="7">
        <v>0</v>
      </c>
      <c r="J51" s="7">
        <v>0</v>
      </c>
      <c r="K51" s="10">
        <f t="shared" si="1"/>
        <v>7200</v>
      </c>
      <c r="L51" s="10">
        <f t="shared" si="2"/>
        <v>600</v>
      </c>
      <c r="M51" s="11">
        <f t="shared" si="3"/>
        <v>0</v>
      </c>
      <c r="N51" s="12">
        <f t="shared" si="4"/>
        <v>0</v>
      </c>
      <c r="O51" s="1"/>
      <c r="P51" s="1"/>
      <c r="Q51" s="53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1">
        <v>520809</v>
      </c>
      <c r="B52" s="13" t="s">
        <v>65</v>
      </c>
      <c r="C52" s="52" t="s">
        <v>53</v>
      </c>
      <c r="D52" s="6">
        <v>11500</v>
      </c>
      <c r="E52" s="6">
        <f t="shared" si="0"/>
        <v>0</v>
      </c>
      <c r="F52" s="16">
        <v>11500</v>
      </c>
      <c r="G52" s="7">
        <v>3000</v>
      </c>
      <c r="H52" s="7">
        <v>3000</v>
      </c>
      <c r="I52" s="7">
        <v>2310.7999999999997</v>
      </c>
      <c r="J52" s="7">
        <v>2310.7999999999997</v>
      </c>
      <c r="K52" s="10">
        <f t="shared" si="1"/>
        <v>8500</v>
      </c>
      <c r="L52" s="10">
        <f t="shared" si="2"/>
        <v>689.20000000000027</v>
      </c>
      <c r="M52" s="11">
        <f t="shared" si="3"/>
        <v>0</v>
      </c>
      <c r="N52" s="12">
        <f t="shared" si="4"/>
        <v>0.20093913043478259</v>
      </c>
      <c r="O52" s="1"/>
      <c r="P52" s="1"/>
      <c r="Q52" s="53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1">
        <v>520810</v>
      </c>
      <c r="B53" s="13" t="s">
        <v>65</v>
      </c>
      <c r="C53" s="52" t="s">
        <v>54</v>
      </c>
      <c r="D53" s="6">
        <v>7000</v>
      </c>
      <c r="E53" s="6">
        <f t="shared" si="0"/>
        <v>0</v>
      </c>
      <c r="F53" s="16">
        <v>7000</v>
      </c>
      <c r="G53" s="7">
        <v>6106.32</v>
      </c>
      <c r="H53" s="7">
        <v>6106.32</v>
      </c>
      <c r="I53" s="7">
        <v>6106.32</v>
      </c>
      <c r="J53" s="7">
        <v>6106.32</v>
      </c>
      <c r="K53" s="10">
        <f t="shared" si="1"/>
        <v>893.68000000000029</v>
      </c>
      <c r="L53" s="10">
        <f t="shared" si="2"/>
        <v>0</v>
      </c>
      <c r="M53" s="11">
        <f t="shared" si="3"/>
        <v>0</v>
      </c>
      <c r="N53" s="12">
        <f t="shared" si="4"/>
        <v>0.87233142857142854</v>
      </c>
      <c r="O53" s="1"/>
      <c r="P53" s="1"/>
      <c r="Q53" s="53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1">
        <v>520811</v>
      </c>
      <c r="B54" s="13" t="s">
        <v>65</v>
      </c>
      <c r="C54" s="52" t="s">
        <v>55</v>
      </c>
      <c r="D54" s="6">
        <v>7000</v>
      </c>
      <c r="E54" s="6">
        <f t="shared" si="0"/>
        <v>0</v>
      </c>
      <c r="F54" s="16">
        <v>7000</v>
      </c>
      <c r="G54" s="7">
        <v>6131.9</v>
      </c>
      <c r="H54" s="7">
        <v>6131.9</v>
      </c>
      <c r="I54" s="7">
        <v>0</v>
      </c>
      <c r="J54" s="7">
        <v>0</v>
      </c>
      <c r="K54" s="10">
        <f t="shared" si="1"/>
        <v>868.10000000000036</v>
      </c>
      <c r="L54" s="10">
        <f t="shared" si="2"/>
        <v>6131.9</v>
      </c>
      <c r="M54" s="11">
        <f t="shared" si="3"/>
        <v>0</v>
      </c>
      <c r="N54" s="12">
        <f t="shared" si="4"/>
        <v>0</v>
      </c>
      <c r="O54" s="1"/>
      <c r="P54" s="1"/>
      <c r="Q54" s="53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1">
        <v>520899</v>
      </c>
      <c r="B55" s="13" t="s">
        <v>65</v>
      </c>
      <c r="C55" s="52" t="s">
        <v>56</v>
      </c>
      <c r="D55" s="6">
        <v>16500</v>
      </c>
      <c r="E55" s="6">
        <f t="shared" si="0"/>
        <v>8975.0400000000009</v>
      </c>
      <c r="F55" s="16">
        <v>25475.040000000001</v>
      </c>
      <c r="G55" s="7">
        <v>7388.29</v>
      </c>
      <c r="H55" s="7">
        <v>7388.29</v>
      </c>
      <c r="I55" s="7">
        <v>5888.29</v>
      </c>
      <c r="J55" s="7">
        <v>5888.29</v>
      </c>
      <c r="K55" s="10">
        <f t="shared" si="1"/>
        <v>18086.75</v>
      </c>
      <c r="L55" s="10">
        <f t="shared" si="2"/>
        <v>1500</v>
      </c>
      <c r="M55" s="11">
        <f t="shared" si="3"/>
        <v>0</v>
      </c>
      <c r="N55" s="12">
        <f t="shared" si="4"/>
        <v>0.23113957819104503</v>
      </c>
      <c r="O55" s="1"/>
      <c r="P55" s="1"/>
      <c r="Q55" s="53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1">
        <v>530199</v>
      </c>
      <c r="B56" s="13" t="s">
        <v>66</v>
      </c>
      <c r="C56" s="52" t="s">
        <v>57</v>
      </c>
      <c r="D56" s="6">
        <v>2302234.1883999901</v>
      </c>
      <c r="E56" s="6">
        <f t="shared" si="0"/>
        <v>0</v>
      </c>
      <c r="F56" s="16">
        <v>2302234.1883999901</v>
      </c>
      <c r="G56" s="7">
        <v>2299232.7200000002</v>
      </c>
      <c r="H56" s="7">
        <v>2299232.7200000002</v>
      </c>
      <c r="I56" s="7">
        <v>2207952.6100000003</v>
      </c>
      <c r="J56" s="7">
        <v>2207952.6100000003</v>
      </c>
      <c r="K56" s="10">
        <f t="shared" si="1"/>
        <v>3001.4683999898843</v>
      </c>
      <c r="L56" s="10">
        <f t="shared" si="2"/>
        <v>91280.10999999987</v>
      </c>
      <c r="M56" s="11">
        <f t="shared" si="3"/>
        <v>0</v>
      </c>
      <c r="N56" s="12">
        <f t="shared" si="4"/>
        <v>0.95904778980564365</v>
      </c>
      <c r="O56" s="1"/>
      <c r="P56" s="1"/>
      <c r="Q56" s="53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1">
        <v>530201</v>
      </c>
      <c r="B57" s="13" t="s">
        <v>66</v>
      </c>
      <c r="C57" s="52" t="s">
        <v>58</v>
      </c>
      <c r="D57" s="6">
        <v>81096.81</v>
      </c>
      <c r="E57" s="6">
        <f t="shared" si="0"/>
        <v>178487.35000000003</v>
      </c>
      <c r="F57" s="16">
        <v>259584.16000000003</v>
      </c>
      <c r="G57" s="7">
        <v>186390.68</v>
      </c>
      <c r="H57" s="7">
        <v>186390.68</v>
      </c>
      <c r="I57" s="7">
        <v>101812.98000000001</v>
      </c>
      <c r="J57" s="7">
        <v>101812.98000000001</v>
      </c>
      <c r="K57" s="10">
        <f t="shared" si="1"/>
        <v>73193.48000000004</v>
      </c>
      <c r="L57" s="10">
        <f t="shared" si="2"/>
        <v>84577.699999999983</v>
      </c>
      <c r="M57" s="11">
        <f t="shared" si="3"/>
        <v>0</v>
      </c>
      <c r="N57" s="12">
        <f t="shared" si="4"/>
        <v>0.39221568835324927</v>
      </c>
      <c r="O57" s="1"/>
      <c r="P57" s="1"/>
      <c r="Q57" s="53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1">
        <v>530202</v>
      </c>
      <c r="B58" s="13" t="s">
        <v>66</v>
      </c>
      <c r="C58" s="52" t="s">
        <v>59</v>
      </c>
      <c r="D58" s="6">
        <v>2400</v>
      </c>
      <c r="E58" s="6">
        <f t="shared" si="0"/>
        <v>0</v>
      </c>
      <c r="F58" s="16">
        <v>2400</v>
      </c>
      <c r="G58" s="7">
        <v>2400</v>
      </c>
      <c r="H58" s="7">
        <v>2400</v>
      </c>
      <c r="I58" s="7">
        <v>1651.9</v>
      </c>
      <c r="J58" s="7">
        <v>1651.9</v>
      </c>
      <c r="K58" s="10">
        <f t="shared" si="1"/>
        <v>0</v>
      </c>
      <c r="L58" s="10">
        <f t="shared" si="2"/>
        <v>748.09999999999991</v>
      </c>
      <c r="M58" s="11">
        <f t="shared" si="3"/>
        <v>0</v>
      </c>
      <c r="N58" s="12">
        <f t="shared" si="4"/>
        <v>0.68829166666666675</v>
      </c>
      <c r="O58" s="1"/>
      <c r="P58" s="1"/>
      <c r="Q58" s="53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1">
        <v>530206</v>
      </c>
      <c r="B59" s="13" t="s">
        <v>66</v>
      </c>
      <c r="C59" s="52" t="s">
        <v>60</v>
      </c>
      <c r="D59" s="6">
        <v>225094.85</v>
      </c>
      <c r="E59" s="6">
        <f t="shared" si="0"/>
        <v>8173.5100000000093</v>
      </c>
      <c r="F59" s="16">
        <v>233268.36000000002</v>
      </c>
      <c r="G59" s="7">
        <v>115000</v>
      </c>
      <c r="H59" s="7">
        <v>115000</v>
      </c>
      <c r="I59" s="7">
        <v>25050.46</v>
      </c>
      <c r="J59" s="7">
        <v>25050.46</v>
      </c>
      <c r="K59" s="10">
        <f t="shared" si="1"/>
        <v>118268.36000000002</v>
      </c>
      <c r="L59" s="10">
        <f t="shared" si="2"/>
        <v>89949.540000000008</v>
      </c>
      <c r="M59" s="11">
        <f t="shared" si="3"/>
        <v>0</v>
      </c>
      <c r="N59" s="12">
        <f t="shared" si="4"/>
        <v>0.10738901752470845</v>
      </c>
      <c r="O59" s="1"/>
      <c r="P59" s="1"/>
      <c r="Q59" s="53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1">
        <v>530209</v>
      </c>
      <c r="B60" s="13" t="s">
        <v>66</v>
      </c>
      <c r="C60" s="52" t="s">
        <v>147</v>
      </c>
      <c r="D60" s="6">
        <v>200</v>
      </c>
      <c r="E60" s="6">
        <f t="shared" si="0"/>
        <v>-200</v>
      </c>
      <c r="F60" s="16">
        <v>0</v>
      </c>
      <c r="G60" s="7">
        <v>0</v>
      </c>
      <c r="H60" s="7">
        <v>0</v>
      </c>
      <c r="I60" s="7">
        <v>0</v>
      </c>
      <c r="J60" s="7">
        <v>0</v>
      </c>
      <c r="K60" s="10">
        <f t="shared" si="1"/>
        <v>0</v>
      </c>
      <c r="L60" s="10">
        <f t="shared" si="2"/>
        <v>0</v>
      </c>
      <c r="M60" s="11">
        <f t="shared" si="3"/>
        <v>0</v>
      </c>
      <c r="N60" s="12">
        <v>0</v>
      </c>
      <c r="O60" s="1"/>
      <c r="P60" s="1"/>
      <c r="Q60" s="53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1">
        <v>530802</v>
      </c>
      <c r="B61" s="13" t="s">
        <v>66</v>
      </c>
      <c r="C61" s="52" t="s">
        <v>49</v>
      </c>
      <c r="D61" s="6">
        <v>33000</v>
      </c>
      <c r="E61" s="6">
        <f t="shared" si="0"/>
        <v>-33000</v>
      </c>
      <c r="F61" s="16">
        <v>0</v>
      </c>
      <c r="G61" s="7">
        <v>0</v>
      </c>
      <c r="H61" s="7">
        <v>0</v>
      </c>
      <c r="I61" s="7">
        <v>0</v>
      </c>
      <c r="J61" s="7">
        <v>0</v>
      </c>
      <c r="K61" s="10">
        <f t="shared" si="1"/>
        <v>0</v>
      </c>
      <c r="L61" s="10">
        <f t="shared" si="2"/>
        <v>0</v>
      </c>
      <c r="M61" s="11">
        <f t="shared" si="3"/>
        <v>0</v>
      </c>
      <c r="N61" s="12">
        <v>0</v>
      </c>
      <c r="O61" s="1"/>
      <c r="P61" s="1"/>
      <c r="Q61" s="53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1">
        <v>530805</v>
      </c>
      <c r="B62" s="13" t="s">
        <v>66</v>
      </c>
      <c r="C62" s="52" t="s">
        <v>52</v>
      </c>
      <c r="D62" s="6">
        <v>200</v>
      </c>
      <c r="E62" s="6">
        <f t="shared" si="0"/>
        <v>-200</v>
      </c>
      <c r="F62" s="16">
        <v>0</v>
      </c>
      <c r="G62" s="7">
        <v>0</v>
      </c>
      <c r="H62" s="7">
        <v>0</v>
      </c>
      <c r="I62" s="7">
        <v>0</v>
      </c>
      <c r="J62" s="7">
        <v>0</v>
      </c>
      <c r="K62" s="10">
        <f t="shared" si="1"/>
        <v>0</v>
      </c>
      <c r="L62" s="10">
        <f t="shared" si="2"/>
        <v>0</v>
      </c>
      <c r="M62" s="11">
        <f t="shared" si="3"/>
        <v>0</v>
      </c>
      <c r="N62" s="12">
        <v>0</v>
      </c>
      <c r="O62" s="1"/>
      <c r="P62" s="1"/>
      <c r="Q62" s="53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1">
        <v>610101</v>
      </c>
      <c r="B63" s="13" t="s">
        <v>67</v>
      </c>
      <c r="C63" s="52" t="s">
        <v>61</v>
      </c>
      <c r="D63" s="6">
        <v>157500</v>
      </c>
      <c r="E63" s="6">
        <f t="shared" si="0"/>
        <v>0</v>
      </c>
      <c r="F63" s="16">
        <v>157500</v>
      </c>
      <c r="G63" s="7">
        <v>0</v>
      </c>
      <c r="H63" s="7">
        <v>0</v>
      </c>
      <c r="I63" s="7">
        <v>0</v>
      </c>
      <c r="J63" s="7">
        <v>0</v>
      </c>
      <c r="K63" s="10">
        <f t="shared" si="1"/>
        <v>157500</v>
      </c>
      <c r="L63" s="10">
        <f t="shared" si="2"/>
        <v>0</v>
      </c>
      <c r="M63" s="11">
        <f t="shared" si="3"/>
        <v>0</v>
      </c>
      <c r="N63" s="12">
        <f t="shared" si="4"/>
        <v>0</v>
      </c>
      <c r="O63" s="1"/>
      <c r="P63" s="1"/>
      <c r="Q63" s="53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1">
        <v>610103</v>
      </c>
      <c r="B64" s="13" t="s">
        <v>67</v>
      </c>
      <c r="C64" s="52" t="s">
        <v>62</v>
      </c>
      <c r="D64" s="6">
        <v>326800</v>
      </c>
      <c r="E64" s="6">
        <f t="shared" si="0"/>
        <v>-19580.020000000019</v>
      </c>
      <c r="F64" s="16">
        <v>307219.98</v>
      </c>
      <c r="G64" s="7">
        <v>0</v>
      </c>
      <c r="H64" s="7">
        <v>0</v>
      </c>
      <c r="I64" s="7">
        <v>0</v>
      </c>
      <c r="J64" s="7">
        <v>0</v>
      </c>
      <c r="K64" s="10">
        <f t="shared" si="1"/>
        <v>307219.98</v>
      </c>
      <c r="L64" s="10">
        <f t="shared" si="2"/>
        <v>0</v>
      </c>
      <c r="M64" s="11">
        <f t="shared" si="3"/>
        <v>0</v>
      </c>
      <c r="N64" s="12">
        <f t="shared" si="4"/>
        <v>0</v>
      </c>
      <c r="O64" s="1"/>
      <c r="P64" s="1"/>
      <c r="Q64" s="53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1">
        <v>610104</v>
      </c>
      <c r="B65" s="13" t="s">
        <v>67</v>
      </c>
      <c r="C65" s="52" t="s">
        <v>148</v>
      </c>
      <c r="D65" s="6">
        <v>55000</v>
      </c>
      <c r="E65" s="6">
        <f t="shared" si="0"/>
        <v>112880.02000000002</v>
      </c>
      <c r="F65" s="16">
        <v>167880.02000000002</v>
      </c>
      <c r="G65" s="7">
        <v>0</v>
      </c>
      <c r="H65" s="7">
        <v>0</v>
      </c>
      <c r="I65" s="7">
        <v>0</v>
      </c>
      <c r="J65" s="7">
        <v>0</v>
      </c>
      <c r="K65" s="10">
        <f t="shared" si="1"/>
        <v>167880.02000000002</v>
      </c>
      <c r="L65" s="10">
        <f t="shared" si="2"/>
        <v>0</v>
      </c>
      <c r="M65" s="11">
        <f t="shared" si="3"/>
        <v>0</v>
      </c>
      <c r="N65" s="12">
        <f t="shared" si="4"/>
        <v>0</v>
      </c>
      <c r="O65" s="1"/>
      <c r="P65" s="1"/>
      <c r="Q65" s="53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1">
        <v>610106</v>
      </c>
      <c r="B66" s="13" t="s">
        <v>67</v>
      </c>
      <c r="C66" s="52" t="s">
        <v>63</v>
      </c>
      <c r="D66" s="6">
        <f>2184209.25+49000</f>
        <v>2233209.25</v>
      </c>
      <c r="E66" s="6">
        <f t="shared" si="0"/>
        <v>-93300</v>
      </c>
      <c r="F66" s="16">
        <v>2139909.25</v>
      </c>
      <c r="G66" s="7">
        <v>1105820.44</v>
      </c>
      <c r="H66" s="7">
        <v>1105820.44</v>
      </c>
      <c r="I66" s="7">
        <v>9408</v>
      </c>
      <c r="J66" s="7">
        <v>9408</v>
      </c>
      <c r="K66" s="10">
        <f t="shared" si="1"/>
        <v>1034088.81</v>
      </c>
      <c r="L66" s="10">
        <f t="shared" si="2"/>
        <v>1096412.44</v>
      </c>
      <c r="M66" s="11">
        <f t="shared" si="3"/>
        <v>0</v>
      </c>
      <c r="N66" s="12">
        <f t="shared" si="4"/>
        <v>4.3964481204051059E-3</v>
      </c>
      <c r="O66" s="1"/>
      <c r="P66" s="1"/>
      <c r="Q66" s="53"/>
      <c r="R66" s="1"/>
      <c r="S66" s="1"/>
      <c r="T66" s="1"/>
      <c r="U66" s="1"/>
      <c r="V66" s="1"/>
      <c r="W66" s="1"/>
      <c r="X66" s="1"/>
      <c r="Y66" s="1"/>
      <c r="Z66" s="1"/>
    </row>
    <row r="67" spans="1:26" s="48" customFormat="1" ht="15.75" customHeight="1" x14ac:dyDescent="0.25">
      <c r="A67" s="18">
        <v>1</v>
      </c>
      <c r="B67" s="50" t="s">
        <v>68</v>
      </c>
      <c r="C67" s="50" t="s">
        <v>68</v>
      </c>
      <c r="D67" s="20">
        <f t="shared" ref="D67" si="5">+D68+D69+D77+D78</f>
        <v>9645939566.901125</v>
      </c>
      <c r="E67" s="20">
        <f>+F67-D67</f>
        <v>88634413</v>
      </c>
      <c r="F67" s="21">
        <v>9734573979.901125</v>
      </c>
      <c r="G67" s="43">
        <v>9553490676.7999992</v>
      </c>
      <c r="H67" s="43">
        <v>9553490676.7999992</v>
      </c>
      <c r="I67" s="43">
        <v>9553490676.7999992</v>
      </c>
      <c r="J67" s="43">
        <v>9553490676.7999992</v>
      </c>
      <c r="K67" s="44">
        <f>+F67-H67</f>
        <v>181083303.10112572</v>
      </c>
      <c r="L67" s="44">
        <f>+F67-I67</f>
        <v>181083303.10112572</v>
      </c>
      <c r="M67" s="45">
        <f>+I67-J67</f>
        <v>0</v>
      </c>
      <c r="N67" s="46">
        <f>+I67/F67</f>
        <v>0.98139792214071142</v>
      </c>
      <c r="O67" s="47"/>
      <c r="P67" s="47"/>
      <c r="Q67" s="53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38" customFormat="1" ht="15.75" customHeight="1" x14ac:dyDescent="0.25">
      <c r="A68" s="18" t="s">
        <v>69</v>
      </c>
      <c r="B68" s="19" t="s">
        <v>70</v>
      </c>
      <c r="C68" s="19" t="s">
        <v>70</v>
      </c>
      <c r="D68" s="20">
        <v>1100000000</v>
      </c>
      <c r="E68" s="20">
        <f t="shared" ref="E68:E103" si="6">+F68-D68</f>
        <v>0</v>
      </c>
      <c r="F68" s="21">
        <v>1100000000</v>
      </c>
      <c r="G68" s="49">
        <v>836590197.88999999</v>
      </c>
      <c r="H68" s="49">
        <v>836590197.88999999</v>
      </c>
      <c r="I68" s="49">
        <v>836590197.88999999</v>
      </c>
      <c r="J68" s="49">
        <v>836590197.88999999</v>
      </c>
      <c r="K68" s="35">
        <f t="shared" ref="K68:K103" si="7">+F68-H68</f>
        <v>263409802.11000001</v>
      </c>
      <c r="L68" s="35">
        <f t="shared" ref="L68:L103" si="8">+F68-I68</f>
        <v>263409802.11000001</v>
      </c>
      <c r="M68" s="36">
        <f t="shared" ref="M68:M103" si="9">+I68-J68</f>
        <v>0</v>
      </c>
      <c r="N68" s="37">
        <f t="shared" ref="N68:N103" si="10">+I68/F68</f>
        <v>0.76053654353636357</v>
      </c>
      <c r="O68" s="39"/>
      <c r="P68" s="39"/>
      <c r="Q68" s="53"/>
      <c r="R68" s="39"/>
      <c r="S68" s="39"/>
      <c r="T68" s="39"/>
      <c r="U68" s="39"/>
      <c r="V68" s="39"/>
      <c r="W68" s="39"/>
      <c r="X68" s="39"/>
      <c r="Y68" s="39"/>
      <c r="Z68" s="39"/>
    </row>
    <row r="69" spans="1:26" s="38" customFormat="1" ht="15.75" customHeight="1" x14ac:dyDescent="0.25">
      <c r="A69" s="18" t="s">
        <v>71</v>
      </c>
      <c r="B69" s="19" t="s">
        <v>72</v>
      </c>
      <c r="C69" s="19" t="s">
        <v>72</v>
      </c>
      <c r="D69" s="20">
        <f t="shared" ref="D69" si="11">+D70+D71+D72+D76</f>
        <v>6250691987.1861649</v>
      </c>
      <c r="E69" s="20">
        <f t="shared" si="6"/>
        <v>0</v>
      </c>
      <c r="F69" s="21">
        <v>6250691987.1861649</v>
      </c>
      <c r="G69" s="49">
        <v>6363522518.4399996</v>
      </c>
      <c r="H69" s="49">
        <v>6363522518.4399996</v>
      </c>
      <c r="I69" s="49">
        <v>6363522518.4399996</v>
      </c>
      <c r="J69" s="49">
        <v>6363522518.4399996</v>
      </c>
      <c r="K69" s="35">
        <f t="shared" si="7"/>
        <v>-112830531.25383472</v>
      </c>
      <c r="L69" s="35">
        <f t="shared" si="8"/>
        <v>-112830531.25383472</v>
      </c>
      <c r="M69" s="36">
        <f t="shared" si="9"/>
        <v>0</v>
      </c>
      <c r="N69" s="37">
        <f t="shared" si="10"/>
        <v>1.0180508864434747</v>
      </c>
      <c r="O69" s="39"/>
      <c r="P69" s="39"/>
      <c r="Q69" s="53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x14ac:dyDescent="0.25">
      <c r="A70" s="22" t="s">
        <v>73</v>
      </c>
      <c r="B70" s="23" t="s">
        <v>72</v>
      </c>
      <c r="C70" s="23" t="s">
        <v>74</v>
      </c>
      <c r="D70" s="24">
        <v>1559685932</v>
      </c>
      <c r="E70" s="20">
        <f t="shared" si="6"/>
        <v>0</v>
      </c>
      <c r="F70" s="25">
        <v>1559685932</v>
      </c>
      <c r="G70" s="42">
        <v>1616417623.3200002</v>
      </c>
      <c r="H70" s="42">
        <v>1616417623.3200002</v>
      </c>
      <c r="I70" s="42">
        <v>1616417623.3200002</v>
      </c>
      <c r="J70" s="42">
        <v>1616417623.3200002</v>
      </c>
      <c r="K70" s="10">
        <f t="shared" si="7"/>
        <v>-56731691.320000172</v>
      </c>
      <c r="L70" s="10">
        <f t="shared" si="8"/>
        <v>-56731691.320000172</v>
      </c>
      <c r="M70" s="11">
        <f t="shared" si="9"/>
        <v>0</v>
      </c>
      <c r="N70" s="12">
        <f t="shared" si="10"/>
        <v>1.036373791771817</v>
      </c>
      <c r="O70" s="1"/>
      <c r="P70" s="1"/>
      <c r="Q70" s="53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2" t="s">
        <v>75</v>
      </c>
      <c r="B71" s="23" t="s">
        <v>72</v>
      </c>
      <c r="C71" s="23" t="s">
        <v>76</v>
      </c>
      <c r="D71" s="24">
        <v>473893085</v>
      </c>
      <c r="E71" s="20">
        <f t="shared" si="6"/>
        <v>0</v>
      </c>
      <c r="F71" s="25">
        <v>473893085</v>
      </c>
      <c r="G71" s="42">
        <v>844529915.73000002</v>
      </c>
      <c r="H71" s="42">
        <v>844529915.73000002</v>
      </c>
      <c r="I71" s="42">
        <v>844529915.73000002</v>
      </c>
      <c r="J71" s="42">
        <v>844529915.73000002</v>
      </c>
      <c r="K71" s="10">
        <f t="shared" si="7"/>
        <v>-370636830.73000002</v>
      </c>
      <c r="L71" s="10">
        <f t="shared" si="8"/>
        <v>-370636830.73000002</v>
      </c>
      <c r="M71" s="11">
        <f t="shared" si="9"/>
        <v>0</v>
      </c>
      <c r="N71" s="12">
        <f t="shared" si="10"/>
        <v>1.7821106541995648</v>
      </c>
      <c r="O71" s="1"/>
      <c r="P71" s="1"/>
      <c r="Q71" s="53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2" t="s">
        <v>77</v>
      </c>
      <c r="B72" s="23" t="s">
        <v>72</v>
      </c>
      <c r="C72" s="23" t="s">
        <v>78</v>
      </c>
      <c r="D72" s="24">
        <f t="shared" ref="D72" si="12">+D73+D74+D75</f>
        <v>4184421042.6161652</v>
      </c>
      <c r="E72" s="20">
        <f t="shared" si="6"/>
        <v>0</v>
      </c>
      <c r="F72" s="25">
        <v>4184421042.6161652</v>
      </c>
      <c r="G72" s="42">
        <v>3888096990.4099998</v>
      </c>
      <c r="H72" s="42">
        <v>3888096990.4099998</v>
      </c>
      <c r="I72" s="42">
        <v>3888096990.4099998</v>
      </c>
      <c r="J72" s="42">
        <v>3888096990.4099998</v>
      </c>
      <c r="K72" s="10">
        <f t="shared" si="7"/>
        <v>296324052.20616531</v>
      </c>
      <c r="L72" s="10">
        <f t="shared" si="8"/>
        <v>296324052.20616531</v>
      </c>
      <c r="M72" s="11">
        <f t="shared" si="9"/>
        <v>0</v>
      </c>
      <c r="N72" s="12">
        <f t="shared" si="10"/>
        <v>0.92918397809678854</v>
      </c>
      <c r="O72" s="1"/>
      <c r="P72" s="1"/>
      <c r="Q72" s="53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2" t="s">
        <v>79</v>
      </c>
      <c r="B73" s="23" t="s">
        <v>72</v>
      </c>
      <c r="C73" s="23" t="s">
        <v>80</v>
      </c>
      <c r="D73" s="24">
        <v>583393199.50807846</v>
      </c>
      <c r="E73" s="20">
        <f t="shared" si="6"/>
        <v>0</v>
      </c>
      <c r="F73" s="25">
        <v>583393199.50807846</v>
      </c>
      <c r="G73" s="42">
        <v>588744250.5</v>
      </c>
      <c r="H73" s="42">
        <v>588744250.5</v>
      </c>
      <c r="I73" s="42">
        <v>588744250.5</v>
      </c>
      <c r="J73" s="42">
        <v>588744250.5</v>
      </c>
      <c r="K73" s="10">
        <f t="shared" si="7"/>
        <v>-5351050.9919215441</v>
      </c>
      <c r="L73" s="10">
        <f t="shared" si="8"/>
        <v>-5351050.9919215441</v>
      </c>
      <c r="M73" s="11">
        <f t="shared" si="9"/>
        <v>0</v>
      </c>
      <c r="N73" s="12">
        <f t="shared" si="10"/>
        <v>1.0091722889406898</v>
      </c>
      <c r="O73" s="1"/>
      <c r="P73" s="1"/>
      <c r="Q73" s="53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2" t="s">
        <v>81</v>
      </c>
      <c r="B74" s="23" t="s">
        <v>72</v>
      </c>
      <c r="C74" s="23" t="s">
        <v>82</v>
      </c>
      <c r="D74" s="24">
        <v>3498112369.1188917</v>
      </c>
      <c r="E74" s="20">
        <f t="shared" si="6"/>
        <v>0</v>
      </c>
      <c r="F74" s="25">
        <v>3498112369.1188917</v>
      </c>
      <c r="G74" s="42">
        <v>3211239113.3599997</v>
      </c>
      <c r="H74" s="42">
        <v>3211239113.3599997</v>
      </c>
      <c r="I74" s="42">
        <v>3211239113.3599997</v>
      </c>
      <c r="J74" s="42">
        <v>3211239113.3599997</v>
      </c>
      <c r="K74" s="10">
        <f t="shared" si="7"/>
        <v>286873255.75889206</v>
      </c>
      <c r="L74" s="10">
        <f t="shared" si="8"/>
        <v>286873255.75889206</v>
      </c>
      <c r="M74" s="11">
        <f t="shared" si="9"/>
        <v>0</v>
      </c>
      <c r="N74" s="12">
        <f t="shared" si="10"/>
        <v>0.9179919838220777</v>
      </c>
      <c r="O74" s="1"/>
      <c r="P74" s="1"/>
      <c r="Q74" s="53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2" t="s">
        <v>83</v>
      </c>
      <c r="B75" s="23" t="s">
        <v>72</v>
      </c>
      <c r="C75" s="23" t="s">
        <v>84</v>
      </c>
      <c r="D75" s="24">
        <v>102915473.98919481</v>
      </c>
      <c r="E75" s="20">
        <f t="shared" si="6"/>
        <v>0</v>
      </c>
      <c r="F75" s="25">
        <v>102915473.98919481</v>
      </c>
      <c r="G75" s="42">
        <v>88113626.549999997</v>
      </c>
      <c r="H75" s="42">
        <v>88113626.549999997</v>
      </c>
      <c r="I75" s="42">
        <v>88113626.549999997</v>
      </c>
      <c r="J75" s="42">
        <v>88113626.549999997</v>
      </c>
      <c r="K75" s="10">
        <f t="shared" si="7"/>
        <v>14801847.439194813</v>
      </c>
      <c r="L75" s="10">
        <f t="shared" si="8"/>
        <v>14801847.439194813</v>
      </c>
      <c r="M75" s="11">
        <f t="shared" si="9"/>
        <v>0</v>
      </c>
      <c r="N75" s="12">
        <f t="shared" si="10"/>
        <v>0.85617471439961623</v>
      </c>
      <c r="O75" s="1"/>
      <c r="P75" s="1"/>
      <c r="Q75" s="53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2" t="s">
        <v>85</v>
      </c>
      <c r="B76" s="23" t="s">
        <v>72</v>
      </c>
      <c r="C76" s="23" t="s">
        <v>86</v>
      </c>
      <c r="D76" s="24">
        <v>32691927.57</v>
      </c>
      <c r="E76" s="20">
        <f t="shared" si="6"/>
        <v>0</v>
      </c>
      <c r="F76" s="25">
        <v>32691927.57</v>
      </c>
      <c r="G76" s="42">
        <v>14477988.98</v>
      </c>
      <c r="H76" s="42">
        <v>14477988.98</v>
      </c>
      <c r="I76" s="42">
        <v>14477988.98</v>
      </c>
      <c r="J76" s="42">
        <v>14477988.98</v>
      </c>
      <c r="K76" s="10">
        <f t="shared" si="7"/>
        <v>18213938.59</v>
      </c>
      <c r="L76" s="10">
        <f t="shared" si="8"/>
        <v>18213938.59</v>
      </c>
      <c r="M76" s="11">
        <f t="shared" si="9"/>
        <v>0</v>
      </c>
      <c r="N76" s="12">
        <f t="shared" si="10"/>
        <v>0.44286128277385023</v>
      </c>
      <c r="O76" s="1"/>
      <c r="P76" s="1"/>
      <c r="Q76" s="53"/>
      <c r="R76" s="1"/>
      <c r="S76" s="1"/>
      <c r="T76" s="1"/>
      <c r="U76" s="1"/>
      <c r="V76" s="1"/>
      <c r="W76" s="1"/>
      <c r="X76" s="1"/>
      <c r="Y76" s="1"/>
      <c r="Z76" s="1"/>
    </row>
    <row r="77" spans="1:26" s="38" customFormat="1" ht="15.75" customHeight="1" x14ac:dyDescent="0.25">
      <c r="A77" s="18" t="s">
        <v>87</v>
      </c>
      <c r="B77" s="19" t="s">
        <v>88</v>
      </c>
      <c r="C77" s="19" t="s">
        <v>88</v>
      </c>
      <c r="D77" s="20">
        <v>397250000</v>
      </c>
      <c r="E77" s="20">
        <f t="shared" si="6"/>
        <v>88634413</v>
      </c>
      <c r="F77" s="21">
        <v>485884413</v>
      </c>
      <c r="G77" s="49">
        <v>538400000</v>
      </c>
      <c r="H77" s="49">
        <v>538400000</v>
      </c>
      <c r="I77" s="49">
        <v>538400000</v>
      </c>
      <c r="J77" s="49">
        <v>538400000</v>
      </c>
      <c r="K77" s="35">
        <f t="shared" si="7"/>
        <v>-52515587</v>
      </c>
      <c r="L77" s="35">
        <f t="shared" si="8"/>
        <v>-52515587</v>
      </c>
      <c r="M77" s="36">
        <f t="shared" si="9"/>
        <v>0</v>
      </c>
      <c r="N77" s="37">
        <f t="shared" si="10"/>
        <v>1.1080824689883599</v>
      </c>
      <c r="O77" s="39"/>
      <c r="P77" s="39"/>
      <c r="Q77" s="53"/>
      <c r="R77" s="39"/>
      <c r="S77" s="39"/>
      <c r="T77" s="39"/>
      <c r="U77" s="39"/>
      <c r="V77" s="39"/>
      <c r="W77" s="39"/>
      <c r="X77" s="39"/>
      <c r="Y77" s="39"/>
      <c r="Z77" s="39"/>
    </row>
    <row r="78" spans="1:26" s="38" customFormat="1" ht="15.75" customHeight="1" x14ac:dyDescent="0.25">
      <c r="A78" s="18" t="s">
        <v>89</v>
      </c>
      <c r="B78" s="19" t="s">
        <v>90</v>
      </c>
      <c r="C78" s="19" t="s">
        <v>90</v>
      </c>
      <c r="D78" s="20">
        <f t="shared" ref="D78" si="13">+D79+D80+D81+D85+D86</f>
        <v>1897997579.7149601</v>
      </c>
      <c r="E78" s="20">
        <f t="shared" si="6"/>
        <v>0</v>
      </c>
      <c r="F78" s="21">
        <v>1897997579.7149601</v>
      </c>
      <c r="G78" s="49">
        <v>1814977960.4699986</v>
      </c>
      <c r="H78" s="49">
        <v>1814977960.4699986</v>
      </c>
      <c r="I78" s="49">
        <v>1814977960.4699986</v>
      </c>
      <c r="J78" s="49">
        <v>1814977960.4699986</v>
      </c>
      <c r="K78" s="35">
        <f t="shared" si="7"/>
        <v>83019619.2449615</v>
      </c>
      <c r="L78" s="35">
        <f t="shared" si="8"/>
        <v>83019619.2449615</v>
      </c>
      <c r="M78" s="36">
        <f t="shared" si="9"/>
        <v>0</v>
      </c>
      <c r="N78" s="37">
        <f t="shared" si="10"/>
        <v>0.95625936506334785</v>
      </c>
      <c r="O78" s="39"/>
      <c r="P78" s="39"/>
      <c r="Q78" s="53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 x14ac:dyDescent="0.25">
      <c r="A79" s="22" t="s">
        <v>91</v>
      </c>
      <c r="B79" s="23" t="s">
        <v>90</v>
      </c>
      <c r="C79" s="23" t="s">
        <v>92</v>
      </c>
      <c r="D79" s="26">
        <v>682489096</v>
      </c>
      <c r="E79" s="20">
        <f t="shared" si="6"/>
        <v>0</v>
      </c>
      <c r="F79" s="25">
        <v>682489096</v>
      </c>
      <c r="G79" s="42">
        <v>693838677.12999856</v>
      </c>
      <c r="H79" s="42">
        <v>693838677.12999856</v>
      </c>
      <c r="I79" s="42">
        <v>693838677.12999856</v>
      </c>
      <c r="J79" s="42">
        <v>693838677.12999856</v>
      </c>
      <c r="K79" s="10">
        <f t="shared" si="7"/>
        <v>-11349581.129998565</v>
      </c>
      <c r="L79" s="10">
        <f t="shared" si="8"/>
        <v>-11349581.129998565</v>
      </c>
      <c r="M79" s="11">
        <f t="shared" si="9"/>
        <v>0</v>
      </c>
      <c r="N79" s="12">
        <f t="shared" si="10"/>
        <v>1.0166296885862607</v>
      </c>
      <c r="O79" s="1"/>
      <c r="P79" s="1"/>
      <c r="Q79" s="53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2" t="s">
        <v>93</v>
      </c>
      <c r="B80" s="23" t="s">
        <v>90</v>
      </c>
      <c r="C80" s="23" t="s">
        <v>94</v>
      </c>
      <c r="D80" s="26">
        <v>20845391</v>
      </c>
      <c r="E80" s="20">
        <f t="shared" si="6"/>
        <v>0</v>
      </c>
      <c r="F80" s="25">
        <v>20845391</v>
      </c>
      <c r="G80" s="42">
        <v>46448839.560000017</v>
      </c>
      <c r="H80" s="42">
        <v>46448839.560000017</v>
      </c>
      <c r="I80" s="42">
        <v>46448839.560000017</v>
      </c>
      <c r="J80" s="42">
        <v>46448839.560000017</v>
      </c>
      <c r="K80" s="10">
        <f t="shared" si="7"/>
        <v>-25603448.560000017</v>
      </c>
      <c r="L80" s="10">
        <f t="shared" si="8"/>
        <v>-25603448.560000017</v>
      </c>
      <c r="M80" s="11">
        <f t="shared" si="9"/>
        <v>0</v>
      </c>
      <c r="N80" s="12">
        <f t="shared" si="10"/>
        <v>2.2282546563890318</v>
      </c>
      <c r="O80" s="1"/>
      <c r="P80" s="1"/>
      <c r="Q80" s="53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2" t="s">
        <v>95</v>
      </c>
      <c r="B81" s="23" t="s">
        <v>90</v>
      </c>
      <c r="C81" s="23" t="s">
        <v>78</v>
      </c>
      <c r="D81" s="24">
        <f t="shared" ref="D81" si="14">+D82+D83+D84</f>
        <v>1180570747.5149601</v>
      </c>
      <c r="E81" s="20">
        <f t="shared" si="6"/>
        <v>0</v>
      </c>
      <c r="F81" s="25">
        <v>1180570747.5149601</v>
      </c>
      <c r="G81" s="42">
        <v>1058229598.09</v>
      </c>
      <c r="H81" s="42">
        <v>1058229598.09</v>
      </c>
      <c r="I81" s="42">
        <v>1058229598.09</v>
      </c>
      <c r="J81" s="42">
        <v>1058229598.09</v>
      </c>
      <c r="K81" s="10">
        <f t="shared" si="7"/>
        <v>122341149.42496002</v>
      </c>
      <c r="L81" s="10">
        <f t="shared" si="8"/>
        <v>122341149.42496002</v>
      </c>
      <c r="M81" s="11">
        <f t="shared" si="9"/>
        <v>0</v>
      </c>
      <c r="N81" s="12">
        <f t="shared" si="10"/>
        <v>0.89637118344454847</v>
      </c>
      <c r="O81" s="1"/>
      <c r="P81" s="1"/>
      <c r="Q81" s="53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2" t="s">
        <v>96</v>
      </c>
      <c r="B82" s="23" t="s">
        <v>90</v>
      </c>
      <c r="C82" s="23" t="s">
        <v>97</v>
      </c>
      <c r="D82" s="26">
        <v>557501431.92734897</v>
      </c>
      <c r="E82" s="20">
        <f t="shared" si="6"/>
        <v>0</v>
      </c>
      <c r="F82" s="25">
        <v>557501431.92734897</v>
      </c>
      <c r="G82" s="42">
        <v>492490605.51999998</v>
      </c>
      <c r="H82" s="42">
        <v>492490605.51999998</v>
      </c>
      <c r="I82" s="42">
        <v>492490605.51999998</v>
      </c>
      <c r="J82" s="42">
        <v>492490605.51999998</v>
      </c>
      <c r="K82" s="10">
        <f t="shared" si="7"/>
        <v>65010826.40734899</v>
      </c>
      <c r="L82" s="10">
        <f t="shared" si="8"/>
        <v>65010826.40734899</v>
      </c>
      <c r="M82" s="11">
        <f t="shared" si="9"/>
        <v>0</v>
      </c>
      <c r="N82" s="12">
        <f t="shared" si="10"/>
        <v>0.8833889516972202</v>
      </c>
      <c r="O82" s="1"/>
      <c r="P82" s="1"/>
      <c r="Q82" s="53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2" t="s">
        <v>98</v>
      </c>
      <c r="B83" s="23" t="s">
        <v>90</v>
      </c>
      <c r="C83" s="23" t="s">
        <v>99</v>
      </c>
      <c r="D83" s="26">
        <v>607380921.79836428</v>
      </c>
      <c r="E83" s="20">
        <f t="shared" si="6"/>
        <v>0</v>
      </c>
      <c r="F83" s="25">
        <v>607380921.79836428</v>
      </c>
      <c r="G83" s="42">
        <v>556096951.36000001</v>
      </c>
      <c r="H83" s="42">
        <v>556096951.36000001</v>
      </c>
      <c r="I83" s="42">
        <v>556096951.36000001</v>
      </c>
      <c r="J83" s="42">
        <v>556096951.36000001</v>
      </c>
      <c r="K83" s="10">
        <f t="shared" si="7"/>
        <v>51283970.438364267</v>
      </c>
      <c r="L83" s="10">
        <f t="shared" si="8"/>
        <v>51283970.438364267</v>
      </c>
      <c r="M83" s="11">
        <f t="shared" si="9"/>
        <v>0</v>
      </c>
      <c r="N83" s="12">
        <f t="shared" si="10"/>
        <v>0.91556539134202619</v>
      </c>
      <c r="O83" s="1"/>
      <c r="P83" s="1"/>
      <c r="Q83" s="53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2" t="s">
        <v>100</v>
      </c>
      <c r="B84" s="23" t="s">
        <v>90</v>
      </c>
      <c r="C84" s="23" t="s">
        <v>101</v>
      </c>
      <c r="D84" s="26">
        <v>15688393.789246751</v>
      </c>
      <c r="E84" s="20">
        <f t="shared" si="6"/>
        <v>0</v>
      </c>
      <c r="F84" s="25">
        <v>15688393.789246751</v>
      </c>
      <c r="G84" s="42">
        <v>9642041.2100000009</v>
      </c>
      <c r="H84" s="42">
        <v>9642041.2100000009</v>
      </c>
      <c r="I84" s="42">
        <v>9642041.2100000009</v>
      </c>
      <c r="J84" s="42">
        <v>9642041.2100000009</v>
      </c>
      <c r="K84" s="10">
        <f t="shared" si="7"/>
        <v>6046352.5792467501</v>
      </c>
      <c r="L84" s="10">
        <f t="shared" si="8"/>
        <v>6046352.5792467501</v>
      </c>
      <c r="M84" s="11">
        <f t="shared" si="9"/>
        <v>0</v>
      </c>
      <c r="N84" s="12">
        <f t="shared" si="10"/>
        <v>0.61459709257227568</v>
      </c>
      <c r="O84" s="1"/>
      <c r="P84" s="1"/>
      <c r="Q84" s="53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2" t="s">
        <v>102</v>
      </c>
      <c r="B85" s="23" t="s">
        <v>90</v>
      </c>
      <c r="C85" s="23" t="s">
        <v>103</v>
      </c>
      <c r="D85" s="26">
        <v>14092345.199999999</v>
      </c>
      <c r="E85" s="20">
        <f t="shared" si="6"/>
        <v>0</v>
      </c>
      <c r="F85" s="25">
        <v>14092345.199999999</v>
      </c>
      <c r="G85" s="42">
        <v>7504564.8200000003</v>
      </c>
      <c r="H85" s="42">
        <v>7504564.8200000003</v>
      </c>
      <c r="I85" s="42">
        <v>7504564.8200000003</v>
      </c>
      <c r="J85" s="42">
        <v>7504564.8200000003</v>
      </c>
      <c r="K85" s="10">
        <f t="shared" si="7"/>
        <v>6587780.379999999</v>
      </c>
      <c r="L85" s="10">
        <f t="shared" si="8"/>
        <v>6587780.379999999</v>
      </c>
      <c r="M85" s="11">
        <f t="shared" si="9"/>
        <v>0</v>
      </c>
      <c r="N85" s="12">
        <f t="shared" si="10"/>
        <v>0.53252774563030147</v>
      </c>
      <c r="O85" s="1"/>
      <c r="P85" s="1"/>
      <c r="Q85" s="53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2" t="s">
        <v>104</v>
      </c>
      <c r="B86" s="23" t="s">
        <v>90</v>
      </c>
      <c r="C86" s="27" t="s">
        <v>105</v>
      </c>
      <c r="D86" s="24">
        <v>0</v>
      </c>
      <c r="E86" s="20">
        <f t="shared" si="6"/>
        <v>0</v>
      </c>
      <c r="F86" s="25">
        <v>0</v>
      </c>
      <c r="G86" s="42">
        <v>8956280.8699999992</v>
      </c>
      <c r="H86" s="42">
        <v>8956280.8699999992</v>
      </c>
      <c r="I86" s="42">
        <v>8956280.8699999992</v>
      </c>
      <c r="J86" s="42">
        <v>8956280.8699999992</v>
      </c>
      <c r="K86" s="10">
        <f t="shared" si="7"/>
        <v>-8956280.8699999992</v>
      </c>
      <c r="L86" s="10">
        <f t="shared" si="8"/>
        <v>-8956280.8699999992</v>
      </c>
      <c r="M86" s="11">
        <f t="shared" si="9"/>
        <v>0</v>
      </c>
      <c r="N86" s="12">
        <v>1</v>
      </c>
      <c r="O86" s="1"/>
      <c r="P86" s="1"/>
      <c r="Q86" s="53"/>
      <c r="R86" s="1"/>
      <c r="S86" s="1"/>
      <c r="T86" s="1"/>
      <c r="U86" s="1"/>
      <c r="V86" s="1"/>
      <c r="W86" s="1"/>
      <c r="X86" s="1"/>
      <c r="Y86" s="1"/>
      <c r="Z86" s="1"/>
    </row>
    <row r="87" spans="1:26" s="48" customFormat="1" ht="15.75" customHeight="1" x14ac:dyDescent="0.25">
      <c r="A87" s="18">
        <v>2</v>
      </c>
      <c r="B87" s="40" t="s">
        <v>106</v>
      </c>
      <c r="C87" s="40" t="s">
        <v>106</v>
      </c>
      <c r="D87" s="20">
        <f t="shared" ref="D87" si="15">+D88+D91+D95+D96</f>
        <v>9645939566.8990536</v>
      </c>
      <c r="E87" s="20">
        <f t="shared" si="6"/>
        <v>88634413</v>
      </c>
      <c r="F87" s="21">
        <v>9734573979.8990536</v>
      </c>
      <c r="G87" s="43">
        <v>8850695197.2800007</v>
      </c>
      <c r="H87" s="43">
        <v>8850695197.2800007</v>
      </c>
      <c r="I87" s="43">
        <v>8850695197.2800007</v>
      </c>
      <c r="J87" s="43">
        <v>8850695197.2800007</v>
      </c>
      <c r="K87" s="44">
        <f t="shared" si="7"/>
        <v>883878782.61905289</v>
      </c>
      <c r="L87" s="44">
        <f t="shared" si="8"/>
        <v>883878782.61905289</v>
      </c>
      <c r="M87" s="45">
        <f t="shared" si="9"/>
        <v>0</v>
      </c>
      <c r="N87" s="46">
        <f t="shared" si="10"/>
        <v>0.90920210946630264</v>
      </c>
      <c r="O87" s="47"/>
      <c r="P87" s="47"/>
      <c r="Q87" s="53"/>
      <c r="R87" s="47"/>
      <c r="S87" s="47"/>
      <c r="T87" s="47"/>
      <c r="U87" s="47"/>
      <c r="V87" s="47"/>
      <c r="W87" s="47"/>
      <c r="X87" s="47"/>
      <c r="Y87" s="47"/>
      <c r="Z87" s="47"/>
    </row>
    <row r="88" spans="1:26" s="38" customFormat="1" ht="15.75" customHeight="1" x14ac:dyDescent="0.25">
      <c r="A88" s="28" t="s">
        <v>107</v>
      </c>
      <c r="B88" s="29" t="s">
        <v>108</v>
      </c>
      <c r="C88" s="29" t="s">
        <v>108</v>
      </c>
      <c r="D88" s="30">
        <f t="shared" ref="D88" si="16">+D89+D90</f>
        <v>3897166035</v>
      </c>
      <c r="E88" s="20">
        <f t="shared" si="6"/>
        <v>-647492278</v>
      </c>
      <c r="F88" s="31">
        <v>3249673757</v>
      </c>
      <c r="G88" s="49">
        <v>3107319779.2599998</v>
      </c>
      <c r="H88" s="49">
        <v>3107319779.2599998</v>
      </c>
      <c r="I88" s="49">
        <v>3107319779.2599998</v>
      </c>
      <c r="J88" s="49">
        <v>3107319779.2599998</v>
      </c>
      <c r="K88" s="35">
        <f t="shared" si="7"/>
        <v>142353977.74000025</v>
      </c>
      <c r="L88" s="35">
        <f t="shared" si="8"/>
        <v>142353977.74000025</v>
      </c>
      <c r="M88" s="36">
        <f t="shared" si="9"/>
        <v>0</v>
      </c>
      <c r="N88" s="37">
        <f t="shared" si="10"/>
        <v>0.956194378763911</v>
      </c>
      <c r="O88" s="39"/>
      <c r="P88" s="39"/>
      <c r="Q88" s="53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 x14ac:dyDescent="0.25">
      <c r="A89" s="22" t="s">
        <v>109</v>
      </c>
      <c r="B89" s="41" t="s">
        <v>108</v>
      </c>
      <c r="C89" s="23" t="s">
        <v>92</v>
      </c>
      <c r="D89" s="32">
        <v>2397166035</v>
      </c>
      <c r="E89" s="20">
        <f t="shared" si="6"/>
        <v>0</v>
      </c>
      <c r="F89" s="25">
        <v>2397166035</v>
      </c>
      <c r="G89" s="42">
        <v>2357312057.3299999</v>
      </c>
      <c r="H89" s="42">
        <v>2357312057.3299999</v>
      </c>
      <c r="I89" s="42">
        <v>2357312057.3299999</v>
      </c>
      <c r="J89" s="42">
        <v>2357312057.3299999</v>
      </c>
      <c r="K89" s="10">
        <f t="shared" si="7"/>
        <v>39853977.670000076</v>
      </c>
      <c r="L89" s="10">
        <f t="shared" si="8"/>
        <v>39853977.670000076</v>
      </c>
      <c r="M89" s="11">
        <f t="shared" si="9"/>
        <v>0</v>
      </c>
      <c r="N89" s="12">
        <f t="shared" si="10"/>
        <v>0.98337454432104032</v>
      </c>
      <c r="O89" s="1"/>
      <c r="P89" s="1"/>
      <c r="Q89" s="53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2" t="s">
        <v>110</v>
      </c>
      <c r="B90" s="41" t="s">
        <v>108</v>
      </c>
      <c r="C90" s="23" t="s">
        <v>94</v>
      </c>
      <c r="D90" s="26">
        <v>1500000000</v>
      </c>
      <c r="E90" s="20">
        <f t="shared" si="6"/>
        <v>-647492278</v>
      </c>
      <c r="F90" s="25">
        <v>852507722</v>
      </c>
      <c r="G90" s="42">
        <v>750007721.92999995</v>
      </c>
      <c r="H90" s="42">
        <v>750007721.92999995</v>
      </c>
      <c r="I90" s="42">
        <v>750007721.92999995</v>
      </c>
      <c r="J90" s="42">
        <v>750007721.92999995</v>
      </c>
      <c r="K90" s="10">
        <f t="shared" si="7"/>
        <v>102500000.07000005</v>
      </c>
      <c r="L90" s="10">
        <f t="shared" si="8"/>
        <v>102500000.07000005</v>
      </c>
      <c r="M90" s="11">
        <f t="shared" si="9"/>
        <v>0</v>
      </c>
      <c r="N90" s="12">
        <f t="shared" si="10"/>
        <v>0.87976648489525344</v>
      </c>
      <c r="O90" s="1"/>
      <c r="P90" s="1"/>
      <c r="Q90" s="53"/>
      <c r="R90" s="1"/>
      <c r="S90" s="1"/>
      <c r="T90" s="1"/>
      <c r="U90" s="1"/>
      <c r="V90" s="1"/>
      <c r="W90" s="1"/>
      <c r="X90" s="1"/>
      <c r="Y90" s="1"/>
      <c r="Z90" s="1"/>
    </row>
    <row r="91" spans="1:26" s="38" customFormat="1" ht="15.75" customHeight="1" x14ac:dyDescent="0.25">
      <c r="A91" s="18" t="s">
        <v>111</v>
      </c>
      <c r="B91" s="19" t="s">
        <v>112</v>
      </c>
      <c r="C91" s="19" t="s">
        <v>112</v>
      </c>
      <c r="D91" s="20">
        <f t="shared" ref="D91" si="17">+D92+D93+D94</f>
        <v>4899894706.0490532</v>
      </c>
      <c r="E91" s="20">
        <f t="shared" si="6"/>
        <v>-304591271.39999962</v>
      </c>
      <c r="F91" s="21">
        <v>4595303434.6490536</v>
      </c>
      <c r="G91" s="49">
        <v>4313213488.7700005</v>
      </c>
      <c r="H91" s="49">
        <v>4313213488.7700005</v>
      </c>
      <c r="I91" s="49">
        <v>4313213488.7700005</v>
      </c>
      <c r="J91" s="49">
        <v>4313213488.7700005</v>
      </c>
      <c r="K91" s="35">
        <f t="shared" si="7"/>
        <v>282089945.87905312</v>
      </c>
      <c r="L91" s="35">
        <f t="shared" si="8"/>
        <v>282089945.87905312</v>
      </c>
      <c r="M91" s="36">
        <f t="shared" si="9"/>
        <v>0</v>
      </c>
      <c r="N91" s="37">
        <f t="shared" si="10"/>
        <v>0.93861342348971644</v>
      </c>
      <c r="O91" s="39"/>
      <c r="P91" s="39"/>
      <c r="Q91" s="53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5">
      <c r="A92" s="22" t="s">
        <v>113</v>
      </c>
      <c r="B92" s="23" t="s">
        <v>112</v>
      </c>
      <c r="C92" s="23" t="s">
        <v>114</v>
      </c>
      <c r="D92" s="26">
        <v>764331444.81592369</v>
      </c>
      <c r="E92" s="20">
        <f t="shared" si="6"/>
        <v>-176530121.39999998</v>
      </c>
      <c r="F92" s="25">
        <v>587801323.41592371</v>
      </c>
      <c r="G92" s="42">
        <v>539774254.54999995</v>
      </c>
      <c r="H92" s="42">
        <v>539774254.54999995</v>
      </c>
      <c r="I92" s="42">
        <v>539774254.54999995</v>
      </c>
      <c r="J92" s="42">
        <v>539774254.54999995</v>
      </c>
      <c r="K92" s="10">
        <f t="shared" si="7"/>
        <v>48027068.865923762</v>
      </c>
      <c r="L92" s="10">
        <f t="shared" si="8"/>
        <v>48027068.865923762</v>
      </c>
      <c r="M92" s="11">
        <f t="shared" si="9"/>
        <v>0</v>
      </c>
      <c r="N92" s="12">
        <f t="shared" si="10"/>
        <v>0.91829370409236022</v>
      </c>
      <c r="O92" s="1"/>
      <c r="P92" s="1"/>
      <c r="Q92" s="53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2" t="s">
        <v>115</v>
      </c>
      <c r="B93" s="23" t="s">
        <v>112</v>
      </c>
      <c r="C93" s="23" t="s">
        <v>116</v>
      </c>
      <c r="D93" s="26">
        <v>4025064382.3131299</v>
      </c>
      <c r="E93" s="20">
        <f t="shared" si="6"/>
        <v>-115708184</v>
      </c>
      <c r="F93" s="25">
        <v>3909356198.3131299</v>
      </c>
      <c r="G93" s="42">
        <v>3682662774.8400002</v>
      </c>
      <c r="H93" s="42">
        <v>3682662774.8400002</v>
      </c>
      <c r="I93" s="42">
        <v>3682662774.8400002</v>
      </c>
      <c r="J93" s="42">
        <v>3682662774.8400002</v>
      </c>
      <c r="K93" s="10">
        <f t="shared" si="7"/>
        <v>226693423.47312975</v>
      </c>
      <c r="L93" s="10">
        <f t="shared" si="8"/>
        <v>226693423.47312975</v>
      </c>
      <c r="M93" s="11">
        <f t="shared" si="9"/>
        <v>0</v>
      </c>
      <c r="N93" s="12">
        <f t="shared" si="10"/>
        <v>0.94201259440852514</v>
      </c>
      <c r="O93" s="1"/>
      <c r="P93" s="1"/>
      <c r="Q93" s="53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2" t="s">
        <v>117</v>
      </c>
      <c r="B94" s="23" t="s">
        <v>112</v>
      </c>
      <c r="C94" s="23" t="s">
        <v>84</v>
      </c>
      <c r="D94" s="26">
        <v>110498878.92</v>
      </c>
      <c r="E94" s="20">
        <f t="shared" si="6"/>
        <v>-12352966</v>
      </c>
      <c r="F94" s="25">
        <v>98145912.920000002</v>
      </c>
      <c r="G94" s="42">
        <v>90776459.38000001</v>
      </c>
      <c r="H94" s="42">
        <v>90776459.38000001</v>
      </c>
      <c r="I94" s="42">
        <v>90776459.38000001</v>
      </c>
      <c r="J94" s="42">
        <v>90776459.38000001</v>
      </c>
      <c r="K94" s="10">
        <f t="shared" si="7"/>
        <v>7369453.5399999917</v>
      </c>
      <c r="L94" s="10">
        <f t="shared" si="8"/>
        <v>7369453.5399999917</v>
      </c>
      <c r="M94" s="11">
        <f t="shared" si="9"/>
        <v>0</v>
      </c>
      <c r="N94" s="12">
        <f t="shared" si="10"/>
        <v>0.92491329164152836</v>
      </c>
      <c r="O94" s="1"/>
      <c r="P94" s="1"/>
      <c r="Q94" s="53"/>
      <c r="R94" s="1"/>
      <c r="S94" s="1"/>
      <c r="T94" s="1"/>
      <c r="U94" s="1"/>
      <c r="V94" s="1"/>
      <c r="W94" s="1"/>
      <c r="X94" s="1"/>
      <c r="Y94" s="1"/>
      <c r="Z94" s="1"/>
    </row>
    <row r="95" spans="1:26" s="38" customFormat="1" ht="15.75" customHeight="1" x14ac:dyDescent="0.25">
      <c r="A95" s="18" t="s">
        <v>118</v>
      </c>
      <c r="B95" s="19" t="s">
        <v>88</v>
      </c>
      <c r="C95" s="19" t="s">
        <v>88</v>
      </c>
      <c r="D95" s="20">
        <v>843589812</v>
      </c>
      <c r="E95" s="20">
        <f t="shared" si="6"/>
        <v>1040717962.4000001</v>
      </c>
      <c r="F95" s="21">
        <v>1884307774.4000001</v>
      </c>
      <c r="G95" s="49">
        <v>1428393618.8199999</v>
      </c>
      <c r="H95" s="49">
        <v>1428393618.8199999</v>
      </c>
      <c r="I95" s="49">
        <v>1428393618.8199999</v>
      </c>
      <c r="J95" s="49">
        <v>1428393618.8199999</v>
      </c>
      <c r="K95" s="35">
        <f t="shared" si="7"/>
        <v>455914155.58000016</v>
      </c>
      <c r="L95" s="35">
        <f t="shared" si="8"/>
        <v>455914155.58000016</v>
      </c>
      <c r="M95" s="36">
        <f t="shared" si="9"/>
        <v>0</v>
      </c>
      <c r="N95" s="37">
        <f t="shared" si="10"/>
        <v>0.75804687441510343</v>
      </c>
      <c r="O95" s="39"/>
      <c r="P95" s="39"/>
      <c r="Q95" s="53"/>
      <c r="R95" s="39"/>
      <c r="S95" s="39"/>
      <c r="T95" s="39"/>
      <c r="U95" s="39"/>
      <c r="V95" s="39"/>
      <c r="W95" s="39"/>
      <c r="X95" s="39"/>
      <c r="Y95" s="39"/>
      <c r="Z95" s="39"/>
    </row>
    <row r="96" spans="1:26" s="38" customFormat="1" ht="15.75" customHeight="1" x14ac:dyDescent="0.25">
      <c r="A96" s="18" t="s">
        <v>119</v>
      </c>
      <c r="B96" s="19" t="s">
        <v>120</v>
      </c>
      <c r="C96" s="19" t="s">
        <v>120</v>
      </c>
      <c r="D96" s="20">
        <f t="shared" ref="D96" si="18">SUM(D97:D103)</f>
        <v>5289013.8500000006</v>
      </c>
      <c r="E96" s="20">
        <f t="shared" si="6"/>
        <v>0</v>
      </c>
      <c r="F96" s="21">
        <v>5289013.8500000006</v>
      </c>
      <c r="G96" s="49">
        <v>1768310.43</v>
      </c>
      <c r="H96" s="49">
        <v>1768310.43</v>
      </c>
      <c r="I96" s="49">
        <v>1768310.43</v>
      </c>
      <c r="J96" s="49">
        <v>1768310.43</v>
      </c>
      <c r="K96" s="35">
        <f t="shared" si="7"/>
        <v>3520703.4200000009</v>
      </c>
      <c r="L96" s="35">
        <f t="shared" si="8"/>
        <v>3520703.4200000009</v>
      </c>
      <c r="M96" s="36">
        <f t="shared" si="9"/>
        <v>0</v>
      </c>
      <c r="N96" s="37">
        <f t="shared" si="10"/>
        <v>0.33433650963118572</v>
      </c>
      <c r="O96" s="39"/>
      <c r="P96" s="39"/>
      <c r="Q96" s="53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 x14ac:dyDescent="0.25">
      <c r="A97" s="22" t="s">
        <v>121</v>
      </c>
      <c r="B97" s="23" t="s">
        <v>120</v>
      </c>
      <c r="C97" s="23" t="s">
        <v>122</v>
      </c>
      <c r="D97" s="26">
        <v>204000</v>
      </c>
      <c r="E97" s="20">
        <f t="shared" si="6"/>
        <v>0</v>
      </c>
      <c r="F97" s="25">
        <v>204000</v>
      </c>
      <c r="G97" s="42">
        <v>188981.03</v>
      </c>
      <c r="H97" s="42">
        <v>188981.03</v>
      </c>
      <c r="I97" s="42">
        <v>188981.03</v>
      </c>
      <c r="J97" s="42">
        <v>188981.03</v>
      </c>
      <c r="K97" s="10">
        <f t="shared" si="7"/>
        <v>15018.970000000001</v>
      </c>
      <c r="L97" s="10">
        <f t="shared" si="8"/>
        <v>15018.970000000001</v>
      </c>
      <c r="M97" s="11">
        <f t="shared" si="9"/>
        <v>0</v>
      </c>
      <c r="N97" s="12">
        <f t="shared" si="10"/>
        <v>0.92637759803921571</v>
      </c>
      <c r="O97" s="1"/>
      <c r="P97" s="1"/>
      <c r="Q97" s="53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2" t="s">
        <v>123</v>
      </c>
      <c r="B98" s="23" t="s">
        <v>120</v>
      </c>
      <c r="C98" s="23" t="s">
        <v>124</v>
      </c>
      <c r="D98" s="26">
        <v>500000</v>
      </c>
      <c r="E98" s="20">
        <f t="shared" si="6"/>
        <v>0</v>
      </c>
      <c r="F98" s="25">
        <v>500000</v>
      </c>
      <c r="G98" s="42">
        <v>115132.40000000001</v>
      </c>
      <c r="H98" s="42">
        <v>115132.40000000001</v>
      </c>
      <c r="I98" s="42">
        <v>115132.40000000001</v>
      </c>
      <c r="J98" s="42">
        <v>115132.40000000001</v>
      </c>
      <c r="K98" s="10">
        <f t="shared" si="7"/>
        <v>384867.6</v>
      </c>
      <c r="L98" s="10">
        <f t="shared" si="8"/>
        <v>384867.6</v>
      </c>
      <c r="M98" s="11">
        <f t="shared" si="9"/>
        <v>0</v>
      </c>
      <c r="N98" s="12">
        <f t="shared" si="10"/>
        <v>0.23026480000000002</v>
      </c>
      <c r="O98" s="1"/>
      <c r="P98" s="1"/>
      <c r="Q98" s="53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2" t="s">
        <v>125</v>
      </c>
      <c r="B99" s="23" t="s">
        <v>120</v>
      </c>
      <c r="C99" s="23" t="s">
        <v>126</v>
      </c>
      <c r="D99" s="32">
        <v>1140000</v>
      </c>
      <c r="E99" s="20">
        <f t="shared" si="6"/>
        <v>0</v>
      </c>
      <c r="F99" s="25">
        <v>1140000</v>
      </c>
      <c r="G99" s="42">
        <v>1015771.58</v>
      </c>
      <c r="H99" s="42">
        <v>1015771.58</v>
      </c>
      <c r="I99" s="42">
        <v>1015771.58</v>
      </c>
      <c r="J99" s="42">
        <v>1015771.58</v>
      </c>
      <c r="K99" s="10">
        <f t="shared" si="7"/>
        <v>124228.42000000004</v>
      </c>
      <c r="L99" s="10">
        <f t="shared" si="8"/>
        <v>124228.42000000004</v>
      </c>
      <c r="M99" s="11">
        <f t="shared" si="9"/>
        <v>0</v>
      </c>
      <c r="N99" s="12">
        <f t="shared" si="10"/>
        <v>0.89102770175438595</v>
      </c>
      <c r="O99" s="1"/>
      <c r="P99" s="1"/>
      <c r="Q99" s="53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3" t="s">
        <v>127</v>
      </c>
      <c r="B100" s="23" t="s">
        <v>120</v>
      </c>
      <c r="C100" s="27" t="s">
        <v>128</v>
      </c>
      <c r="D100" s="32">
        <v>1200000</v>
      </c>
      <c r="E100" s="20">
        <f t="shared" si="6"/>
        <v>0</v>
      </c>
      <c r="F100" s="25">
        <v>1200000</v>
      </c>
      <c r="G100" s="42">
        <v>220123.62</v>
      </c>
      <c r="H100" s="42">
        <v>220123.62</v>
      </c>
      <c r="I100" s="42">
        <v>220123.62</v>
      </c>
      <c r="J100" s="42">
        <v>220123.62</v>
      </c>
      <c r="K100" s="10">
        <f t="shared" si="7"/>
        <v>979876.38</v>
      </c>
      <c r="L100" s="10">
        <f t="shared" si="8"/>
        <v>979876.38</v>
      </c>
      <c r="M100" s="11">
        <f t="shared" si="9"/>
        <v>0</v>
      </c>
      <c r="N100" s="12">
        <f t="shared" si="10"/>
        <v>0.18343635</v>
      </c>
      <c r="O100" s="1"/>
      <c r="P100" s="1"/>
      <c r="Q100" s="5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2" t="s">
        <v>129</v>
      </c>
      <c r="B101" s="23" t="s">
        <v>120</v>
      </c>
      <c r="C101" s="23" t="s">
        <v>130</v>
      </c>
      <c r="D101" s="34">
        <v>1390281.78</v>
      </c>
      <c r="E101" s="20">
        <f t="shared" si="6"/>
        <v>0</v>
      </c>
      <c r="F101" s="25">
        <v>1390281.78</v>
      </c>
      <c r="G101" s="42">
        <v>161952.12</v>
      </c>
      <c r="H101" s="42">
        <v>161952.12</v>
      </c>
      <c r="I101" s="42">
        <v>161952.12</v>
      </c>
      <c r="J101" s="42">
        <v>161952.12</v>
      </c>
      <c r="K101" s="10">
        <f t="shared" si="7"/>
        <v>1228329.6600000001</v>
      </c>
      <c r="L101" s="10">
        <f t="shared" si="8"/>
        <v>1228329.6600000001</v>
      </c>
      <c r="M101" s="11">
        <f t="shared" si="9"/>
        <v>0</v>
      </c>
      <c r="N101" s="12">
        <f t="shared" si="10"/>
        <v>0.11648870202413211</v>
      </c>
      <c r="O101" s="1"/>
      <c r="P101" s="1"/>
      <c r="Q101" s="5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2" t="s">
        <v>131</v>
      </c>
      <c r="B102" s="23" t="s">
        <v>120</v>
      </c>
      <c r="C102" s="23" t="s">
        <v>132</v>
      </c>
      <c r="D102" s="34">
        <v>607366.37</v>
      </c>
      <c r="E102" s="20">
        <f t="shared" si="6"/>
        <v>0</v>
      </c>
      <c r="F102" s="25">
        <v>607366.37</v>
      </c>
      <c r="G102" s="42">
        <v>66349.679999999993</v>
      </c>
      <c r="H102" s="42">
        <v>66349.679999999993</v>
      </c>
      <c r="I102" s="42">
        <v>66349.679999999993</v>
      </c>
      <c r="J102" s="42">
        <v>66349.679999999993</v>
      </c>
      <c r="K102" s="10">
        <f t="shared" si="7"/>
        <v>541016.68999999994</v>
      </c>
      <c r="L102" s="10">
        <f t="shared" si="8"/>
        <v>541016.68999999994</v>
      </c>
      <c r="M102" s="11">
        <f t="shared" si="9"/>
        <v>0</v>
      </c>
      <c r="N102" s="12">
        <f t="shared" si="10"/>
        <v>0.109241609804639</v>
      </c>
      <c r="O102" s="1"/>
      <c r="P102" s="1"/>
      <c r="Q102" s="5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2" t="s">
        <v>133</v>
      </c>
      <c r="B103" s="23" t="s">
        <v>120</v>
      </c>
      <c r="C103" s="23" t="s">
        <v>134</v>
      </c>
      <c r="D103" s="24">
        <v>247365.7</v>
      </c>
      <c r="E103" s="20">
        <f t="shared" si="6"/>
        <v>0</v>
      </c>
      <c r="F103" s="25">
        <v>247365.7</v>
      </c>
      <c r="G103" s="42">
        <v>0</v>
      </c>
      <c r="H103" s="42">
        <v>0</v>
      </c>
      <c r="I103" s="42">
        <v>0</v>
      </c>
      <c r="J103" s="42">
        <v>0</v>
      </c>
      <c r="K103" s="10">
        <f t="shared" si="7"/>
        <v>247365.7</v>
      </c>
      <c r="L103" s="10">
        <f t="shared" si="8"/>
        <v>247365.7</v>
      </c>
      <c r="M103" s="11">
        <f t="shared" si="9"/>
        <v>0</v>
      </c>
      <c r="N103" s="12">
        <f t="shared" si="10"/>
        <v>0</v>
      </c>
      <c r="O103" s="1"/>
      <c r="P103" s="1"/>
      <c r="Q103" s="5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4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4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4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4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4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4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4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4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4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4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4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4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4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4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4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4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4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4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4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4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4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4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4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4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4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4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4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4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4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4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4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4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4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4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4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4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4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4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4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4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4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4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4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4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4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4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4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4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4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4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4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4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4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4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4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4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4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4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4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4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4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4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4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4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4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4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4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4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4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4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4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4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4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4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4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4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4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4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4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4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4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4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4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4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4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4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4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4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4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4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4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4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4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4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4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4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4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4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4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4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4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4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4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4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4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4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4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4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4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4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4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4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4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4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4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4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4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4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4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4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4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4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4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4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4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4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4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4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4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4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4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4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4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4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4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4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4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4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4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4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4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4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4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4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4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4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4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4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4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4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4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4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4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4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4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4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4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4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4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4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4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4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4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4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4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4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4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4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4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4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4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4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4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4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4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4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4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4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4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4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4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4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4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4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4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4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4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4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4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4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4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4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4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4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4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4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4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4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4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4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4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4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4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4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4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4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4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4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4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4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4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4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4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4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4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4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4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4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4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4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4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4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4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4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4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4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4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4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4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4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4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4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4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4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4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4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4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4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4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4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4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4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4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4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4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4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4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4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4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4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4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4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4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4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4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4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4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4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4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4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4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4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4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4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4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4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4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4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4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4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4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4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4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4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4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4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4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4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4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4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4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4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4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4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4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4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4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4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4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4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4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4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4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4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4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4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4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4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4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4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4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4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4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4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4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4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4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4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4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4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4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4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4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4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4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4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4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4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4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4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4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4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4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4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4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4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4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4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4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4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4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4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4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4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4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4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4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4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4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4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4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4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4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4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4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4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4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4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4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4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4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4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4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4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4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4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4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4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4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4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4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4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4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4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4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4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4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4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4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4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4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4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4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4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4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4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4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4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4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4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4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4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4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4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4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4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4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4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4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4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4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4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4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4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4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4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4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4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4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4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4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4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4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4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4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4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4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4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4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4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4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4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4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4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4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4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4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4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4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4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4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4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4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4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4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4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4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4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4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4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4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4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4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4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4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4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4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4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4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4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4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4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4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4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4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4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4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4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4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4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4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4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4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4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4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4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4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4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4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4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4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4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4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4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4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4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4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4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4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4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4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4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4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4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4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4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4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4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4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4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4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4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4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4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4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4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4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4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4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4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4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4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4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4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4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4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4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4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4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4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4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4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4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4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4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4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4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4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4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4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4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4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4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4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4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4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4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4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4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4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4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4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4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4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4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4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4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4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4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4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4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4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4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4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4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4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4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4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4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4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4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4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4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4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4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4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4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4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4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4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4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4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4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4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4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4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4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4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4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4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4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4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4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4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4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4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4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4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4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4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4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4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4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4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4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4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4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4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4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4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4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4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4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4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4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4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4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4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4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4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4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4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4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4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4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4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4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4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4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4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4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4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4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4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4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4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4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4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4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4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4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4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4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4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4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4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4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4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4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4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4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4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4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4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4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4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4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4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4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4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4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4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4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4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4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4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4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4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4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4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4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4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4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4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4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4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4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4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4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4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4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4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4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4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4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4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4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4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4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4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4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4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4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4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4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4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4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4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4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4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4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4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4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4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4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4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4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4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4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4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4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4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4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4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4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4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4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4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4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4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4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4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4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4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4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4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4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4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4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4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4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4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4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4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4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4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4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4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4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4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4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4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4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4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4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4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4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4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4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4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4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4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4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4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4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4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4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4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4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4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4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4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4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4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4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4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4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4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4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4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4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4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4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4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4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4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4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4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4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4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4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4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4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4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4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4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4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4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4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4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4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4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4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4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4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4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4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4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4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4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4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4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4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4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4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4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4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4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4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4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4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4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4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4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4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4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4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4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4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4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4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4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4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4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4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4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4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4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4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4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4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4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4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4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4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4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4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4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4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4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4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4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4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4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4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4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4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4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4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4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4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4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4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4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4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4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4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4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4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4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4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4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4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4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4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4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4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4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4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4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4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4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4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4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4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4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4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4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4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4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4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4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4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4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4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4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4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4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4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4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4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4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4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4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4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4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4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4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4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4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4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4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4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4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4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4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4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4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4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4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4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4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4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4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4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4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4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Erika Giovana Guevara Villacis</cp:lastModifiedBy>
  <dcterms:created xsi:type="dcterms:W3CDTF">2011-04-20T17:22:00Z</dcterms:created>
  <dcterms:modified xsi:type="dcterms:W3CDTF">2023-12-28T19:54:13Z</dcterms:modified>
</cp:coreProperties>
</file>